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3515" windowHeight="11535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24519"/>
</workbook>
</file>

<file path=xl/calcChain.xml><?xml version="1.0" encoding="utf-8"?>
<calcChain xmlns="http://schemas.openxmlformats.org/spreadsheetml/2006/main">
  <c r="G63" i="7"/>
  <c r="F63"/>
  <c r="G66"/>
  <c r="F66"/>
  <c r="G33"/>
  <c r="F33"/>
  <c r="G34"/>
  <c r="F34"/>
  <c r="H33"/>
  <c r="H34"/>
  <c r="H35"/>
  <c r="E31" i="8"/>
  <c r="E14"/>
  <c r="D31"/>
  <c r="D14"/>
  <c r="I96" i="3"/>
  <c r="I62"/>
  <c r="I43"/>
  <c r="I35"/>
  <c r="I13" i="1" l="1"/>
  <c r="I10"/>
  <c r="J14"/>
  <c r="J15"/>
  <c r="J11"/>
  <c r="J12"/>
  <c r="E18" i="8"/>
  <c r="I97" i="3"/>
  <c r="G112"/>
  <c r="G62"/>
  <c r="G13" i="1"/>
  <c r="G10"/>
  <c r="G8" i="11" l="1"/>
  <c r="F8"/>
  <c r="G8" i="8"/>
  <c r="G10"/>
  <c r="G12"/>
  <c r="G13"/>
  <c r="G16"/>
  <c r="G17"/>
  <c r="G19"/>
  <c r="G21"/>
  <c r="G24"/>
  <c r="G26"/>
  <c r="G28"/>
  <c r="G29"/>
  <c r="G30"/>
  <c r="G33"/>
  <c r="G34"/>
  <c r="G36"/>
  <c r="G38"/>
  <c r="G40"/>
  <c r="F8"/>
  <c r="F10"/>
  <c r="F12"/>
  <c r="F13"/>
  <c r="F16"/>
  <c r="F17"/>
  <c r="F19"/>
  <c r="F21"/>
  <c r="F24"/>
  <c r="F26"/>
  <c r="F28"/>
  <c r="F29"/>
  <c r="F30"/>
  <c r="F33"/>
  <c r="F34"/>
  <c r="F36"/>
  <c r="F38"/>
  <c r="F40"/>
  <c r="K58" i="3"/>
  <c r="K59"/>
  <c r="K60"/>
  <c r="K61"/>
  <c r="K63"/>
  <c r="K64"/>
  <c r="K67"/>
  <c r="K68"/>
  <c r="K69"/>
  <c r="K71"/>
  <c r="K72"/>
  <c r="K73"/>
  <c r="K74"/>
  <c r="K75"/>
  <c r="K76"/>
  <c r="K78"/>
  <c r="K79"/>
  <c r="K80"/>
  <c r="K81"/>
  <c r="K82"/>
  <c r="K83"/>
  <c r="K84"/>
  <c r="K85"/>
  <c r="K86"/>
  <c r="K87"/>
  <c r="K89"/>
  <c r="K90"/>
  <c r="K91"/>
  <c r="K92"/>
  <c r="K93"/>
  <c r="K94"/>
  <c r="K95"/>
  <c r="K98"/>
  <c r="K99"/>
  <c r="K100"/>
  <c r="K104"/>
  <c r="K106"/>
  <c r="K107"/>
  <c r="K108"/>
  <c r="K109"/>
  <c r="K110"/>
  <c r="K111"/>
  <c r="K113"/>
  <c r="K115"/>
  <c r="K116"/>
  <c r="J58"/>
  <c r="J59"/>
  <c r="J60"/>
  <c r="J61"/>
  <c r="J63"/>
  <c r="J64"/>
  <c r="J67"/>
  <c r="J68"/>
  <c r="J69"/>
  <c r="J71"/>
  <c r="J72"/>
  <c r="J73"/>
  <c r="J74"/>
  <c r="J75"/>
  <c r="J76"/>
  <c r="J78"/>
  <c r="J79"/>
  <c r="J80"/>
  <c r="J81"/>
  <c r="J82"/>
  <c r="J83"/>
  <c r="J84"/>
  <c r="J85"/>
  <c r="J86"/>
  <c r="J87"/>
  <c r="J89"/>
  <c r="J90"/>
  <c r="J91"/>
  <c r="J92"/>
  <c r="J93"/>
  <c r="J94"/>
  <c r="J95"/>
  <c r="J98"/>
  <c r="J99"/>
  <c r="J100"/>
  <c r="J104"/>
  <c r="J106"/>
  <c r="J107"/>
  <c r="J108"/>
  <c r="J109"/>
  <c r="J110"/>
  <c r="J111"/>
  <c r="J113"/>
  <c r="J115"/>
  <c r="J116"/>
  <c r="K14"/>
  <c r="K15"/>
  <c r="K17"/>
  <c r="K18"/>
  <c r="K20"/>
  <c r="K21"/>
  <c r="K24"/>
  <c r="K25"/>
  <c r="K26"/>
  <c r="K28"/>
  <c r="K31"/>
  <c r="K34"/>
  <c r="K36"/>
  <c r="K40"/>
  <c r="K41"/>
  <c r="K42"/>
  <c r="K44"/>
  <c r="K48"/>
  <c r="K49"/>
  <c r="J48"/>
  <c r="J49"/>
  <c r="J21"/>
  <c r="J24"/>
  <c r="J25"/>
  <c r="J26"/>
  <c r="J28"/>
  <c r="J31"/>
  <c r="J34"/>
  <c r="J36"/>
  <c r="J40"/>
  <c r="J41"/>
  <c r="J42"/>
  <c r="J44"/>
  <c r="J14"/>
  <c r="J15"/>
  <c r="J17"/>
  <c r="J18"/>
  <c r="J20"/>
  <c r="H13" i="1"/>
  <c r="K11"/>
  <c r="K12"/>
  <c r="K14"/>
  <c r="K15"/>
  <c r="H10"/>
  <c r="K10" l="1"/>
  <c r="I16"/>
  <c r="J10"/>
  <c r="K13"/>
  <c r="H16"/>
  <c r="G16"/>
  <c r="J13"/>
  <c r="G81" i="7"/>
  <c r="F81"/>
  <c r="F84"/>
  <c r="G84"/>
  <c r="F88"/>
  <c r="F87" s="1"/>
  <c r="G88"/>
  <c r="H88" s="1"/>
  <c r="H89"/>
  <c r="F96"/>
  <c r="F95" s="1"/>
  <c r="F94" s="1"/>
  <c r="G96"/>
  <c r="G95" s="1"/>
  <c r="G94" s="1"/>
  <c r="F92"/>
  <c r="F91" s="1"/>
  <c r="G92"/>
  <c r="G91" s="1"/>
  <c r="G90" s="1"/>
  <c r="H85"/>
  <c r="F78"/>
  <c r="G78"/>
  <c r="F75"/>
  <c r="G75"/>
  <c r="F71"/>
  <c r="G71"/>
  <c r="F69"/>
  <c r="G69"/>
  <c r="G68" s="1"/>
  <c r="F64"/>
  <c r="G64"/>
  <c r="F61"/>
  <c r="F60" s="1"/>
  <c r="G61"/>
  <c r="G60" s="1"/>
  <c r="F58"/>
  <c r="F57" s="1"/>
  <c r="G58"/>
  <c r="G57" s="1"/>
  <c r="F54"/>
  <c r="G54"/>
  <c r="F50"/>
  <c r="G50"/>
  <c r="F45"/>
  <c r="F44" s="1"/>
  <c r="G45"/>
  <c r="G44" s="1"/>
  <c r="G43" s="1"/>
  <c r="G41"/>
  <c r="F41"/>
  <c r="F38"/>
  <c r="G38"/>
  <c r="F31"/>
  <c r="G31"/>
  <c r="G30" s="1"/>
  <c r="G29" s="1"/>
  <c r="F26"/>
  <c r="G26"/>
  <c r="F24"/>
  <c r="G24"/>
  <c r="F20"/>
  <c r="F19" s="1"/>
  <c r="G20"/>
  <c r="G19" s="1"/>
  <c r="G18" s="1"/>
  <c r="F16"/>
  <c r="F15" s="1"/>
  <c r="F14" s="1"/>
  <c r="G16"/>
  <c r="G15" s="1"/>
  <c r="H97"/>
  <c r="H13"/>
  <c r="H17"/>
  <c r="H21"/>
  <c r="H25"/>
  <c r="H27"/>
  <c r="H32"/>
  <c r="H39"/>
  <c r="H40"/>
  <c r="H41"/>
  <c r="H42"/>
  <c r="H46"/>
  <c r="H47"/>
  <c r="H51"/>
  <c r="H52"/>
  <c r="H53"/>
  <c r="H55"/>
  <c r="H56"/>
  <c r="H59"/>
  <c r="H62"/>
  <c r="H65"/>
  <c r="H70"/>
  <c r="H72"/>
  <c r="H76"/>
  <c r="H77"/>
  <c r="H79"/>
  <c r="H82"/>
  <c r="H83"/>
  <c r="H93"/>
  <c r="F12"/>
  <c r="G12"/>
  <c r="G11" s="1"/>
  <c r="G10" s="1"/>
  <c r="D7" i="11"/>
  <c r="D6" s="1"/>
  <c r="E7"/>
  <c r="C7"/>
  <c r="C6" s="1"/>
  <c r="D37" i="8"/>
  <c r="E37"/>
  <c r="C37"/>
  <c r="D35"/>
  <c r="E35"/>
  <c r="C35"/>
  <c r="C31"/>
  <c r="D27"/>
  <c r="E27"/>
  <c r="C27"/>
  <c r="D25"/>
  <c r="E25"/>
  <c r="C25"/>
  <c r="D23"/>
  <c r="E23"/>
  <c r="C23"/>
  <c r="D20"/>
  <c r="E20"/>
  <c r="C20"/>
  <c r="D18"/>
  <c r="C18"/>
  <c r="C14"/>
  <c r="D11"/>
  <c r="E11"/>
  <c r="C11"/>
  <c r="D9"/>
  <c r="E9"/>
  <c r="C9"/>
  <c r="D7"/>
  <c r="C7"/>
  <c r="E7"/>
  <c r="H64" i="7" l="1"/>
  <c r="H54"/>
  <c r="H31"/>
  <c r="F80"/>
  <c r="G80"/>
  <c r="G74"/>
  <c r="D22" i="8"/>
  <c r="D6"/>
  <c r="J16" i="1"/>
  <c r="K16"/>
  <c r="H84" i="7"/>
  <c r="F7" i="11"/>
  <c r="G7"/>
  <c r="E6"/>
  <c r="G7" i="8"/>
  <c r="F7"/>
  <c r="G9"/>
  <c r="F9"/>
  <c r="G20"/>
  <c r="F20"/>
  <c r="G31"/>
  <c r="F31"/>
  <c r="G11"/>
  <c r="F11"/>
  <c r="G23"/>
  <c r="F23"/>
  <c r="G35"/>
  <c r="F35"/>
  <c r="G14"/>
  <c r="F14"/>
  <c r="G25"/>
  <c r="F25"/>
  <c r="G37"/>
  <c r="F37"/>
  <c r="G18"/>
  <c r="F18"/>
  <c r="G27"/>
  <c r="F27"/>
  <c r="E22"/>
  <c r="C22"/>
  <c r="G87" i="7"/>
  <c r="G86" s="1"/>
  <c r="F86"/>
  <c r="H96"/>
  <c r="H71"/>
  <c r="H12"/>
  <c r="H61"/>
  <c r="H60"/>
  <c r="H78"/>
  <c r="H19"/>
  <c r="H38"/>
  <c r="H94"/>
  <c r="H95"/>
  <c r="H92"/>
  <c r="H91"/>
  <c r="F90"/>
  <c r="H90" s="1"/>
  <c r="H81"/>
  <c r="F74"/>
  <c r="H75"/>
  <c r="F68"/>
  <c r="H68" s="1"/>
  <c r="H69"/>
  <c r="H63"/>
  <c r="H58"/>
  <c r="H57"/>
  <c r="G49"/>
  <c r="G48" s="1"/>
  <c r="F49"/>
  <c r="H50"/>
  <c r="H45"/>
  <c r="H44"/>
  <c r="F43"/>
  <c r="H43" s="1"/>
  <c r="G37"/>
  <c r="G36" s="1"/>
  <c r="F37"/>
  <c r="F36" s="1"/>
  <c r="F30"/>
  <c r="F29" s="1"/>
  <c r="H26"/>
  <c r="F23"/>
  <c r="F22" s="1"/>
  <c r="G23"/>
  <c r="G22" s="1"/>
  <c r="H24"/>
  <c r="H20"/>
  <c r="F18"/>
  <c r="H18" s="1"/>
  <c r="H16"/>
  <c r="G14"/>
  <c r="H14" s="1"/>
  <c r="H15"/>
  <c r="F11"/>
  <c r="C6" i="8"/>
  <c r="E6"/>
  <c r="H80" i="7" l="1"/>
  <c r="G73"/>
  <c r="G28" s="1"/>
  <c r="H74"/>
  <c r="D39" i="8"/>
  <c r="F6" i="11"/>
  <c r="G6"/>
  <c r="E39" i="8"/>
  <c r="G6"/>
  <c r="G22"/>
  <c r="F22"/>
  <c r="C39"/>
  <c r="F6"/>
  <c r="H86" i="7"/>
  <c r="H87"/>
  <c r="F73"/>
  <c r="F48"/>
  <c r="H48" s="1"/>
  <c r="H49"/>
  <c r="H36"/>
  <c r="H37"/>
  <c r="H30"/>
  <c r="H29"/>
  <c r="H22"/>
  <c r="H23"/>
  <c r="G9"/>
  <c r="F10"/>
  <c r="H11"/>
  <c r="G100" l="1"/>
  <c r="G39" i="8"/>
  <c r="F39"/>
  <c r="H73" i="7"/>
  <c r="F28"/>
  <c r="F100" s="1"/>
  <c r="F9"/>
  <c r="H9" s="1"/>
  <c r="H10"/>
  <c r="H28" l="1"/>
  <c r="I19" i="3" l="1"/>
  <c r="G19"/>
  <c r="I16"/>
  <c r="G16"/>
  <c r="I13"/>
  <c r="G13"/>
  <c r="H114"/>
  <c r="I114"/>
  <c r="G114"/>
  <c r="I112"/>
  <c r="I105"/>
  <c r="G105"/>
  <c r="H103"/>
  <c r="H102" s="1"/>
  <c r="I103"/>
  <c r="G103"/>
  <c r="H65"/>
  <c r="H96"/>
  <c r="G97"/>
  <c r="G96" s="1"/>
  <c r="I88"/>
  <c r="G88"/>
  <c r="I77"/>
  <c r="G77"/>
  <c r="I70"/>
  <c r="G70"/>
  <c r="I66"/>
  <c r="G66"/>
  <c r="H56"/>
  <c r="I57"/>
  <c r="G57"/>
  <c r="G56" s="1"/>
  <c r="I47"/>
  <c r="G47"/>
  <c r="G46" s="1"/>
  <c r="G45" s="1"/>
  <c r="H43"/>
  <c r="G43"/>
  <c r="H38"/>
  <c r="I39"/>
  <c r="G39"/>
  <c r="G38" s="1"/>
  <c r="H32"/>
  <c r="G35"/>
  <c r="I33"/>
  <c r="G33"/>
  <c r="G32" s="1"/>
  <c r="H29"/>
  <c r="I30"/>
  <c r="G30"/>
  <c r="G29" s="1"/>
  <c r="I27"/>
  <c r="G27"/>
  <c r="H22"/>
  <c r="I23"/>
  <c r="G23"/>
  <c r="H55" l="1"/>
  <c r="I65"/>
  <c r="K65" s="1"/>
  <c r="G102"/>
  <c r="G101" s="1"/>
  <c r="G65"/>
  <c r="I12"/>
  <c r="G22"/>
  <c r="G12"/>
  <c r="K23"/>
  <c r="J23"/>
  <c r="J30"/>
  <c r="K30"/>
  <c r="J39"/>
  <c r="K39"/>
  <c r="K57"/>
  <c r="J57"/>
  <c r="J103"/>
  <c r="K103"/>
  <c r="J16"/>
  <c r="K16"/>
  <c r="K19"/>
  <c r="J19"/>
  <c r="J33"/>
  <c r="K33"/>
  <c r="J43"/>
  <c r="K43"/>
  <c r="K62"/>
  <c r="J62"/>
  <c r="K66"/>
  <c r="J66"/>
  <c r="K77"/>
  <c r="J77"/>
  <c r="K97"/>
  <c r="J97"/>
  <c r="K105"/>
  <c r="J105"/>
  <c r="I102"/>
  <c r="K27"/>
  <c r="J27"/>
  <c r="I46"/>
  <c r="J47"/>
  <c r="K47"/>
  <c r="K114"/>
  <c r="J114"/>
  <c r="K13"/>
  <c r="J13"/>
  <c r="K35"/>
  <c r="J35"/>
  <c r="K70"/>
  <c r="J70"/>
  <c r="J88"/>
  <c r="K88"/>
  <c r="K112"/>
  <c r="J112"/>
  <c r="I56"/>
  <c r="H101"/>
  <c r="H12"/>
  <c r="H11" s="1"/>
  <c r="I45"/>
  <c r="H46"/>
  <c r="H45" s="1"/>
  <c r="I32"/>
  <c r="I38"/>
  <c r="I22"/>
  <c r="I29"/>
  <c r="H10" l="1"/>
  <c r="J65"/>
  <c r="G55"/>
  <c r="G54" s="1"/>
  <c r="J12"/>
  <c r="G11"/>
  <c r="G10" s="1"/>
  <c r="K38"/>
  <c r="J38"/>
  <c r="J56"/>
  <c r="K56"/>
  <c r="I55"/>
  <c r="K29"/>
  <c r="J29"/>
  <c r="K32"/>
  <c r="J32"/>
  <c r="K102"/>
  <c r="J102"/>
  <c r="I101"/>
  <c r="K45"/>
  <c r="J45"/>
  <c r="J22"/>
  <c r="K22"/>
  <c r="K96"/>
  <c r="J96"/>
  <c r="J46"/>
  <c r="K46"/>
  <c r="K12"/>
  <c r="H54"/>
  <c r="I11"/>
  <c r="H117" l="1"/>
  <c r="G117"/>
  <c r="J55"/>
  <c r="K55"/>
  <c r="I54"/>
  <c r="K11"/>
  <c r="J11"/>
  <c r="J101"/>
  <c r="K101"/>
  <c r="I10"/>
  <c r="J54" l="1"/>
  <c r="K54"/>
  <c r="I117"/>
  <c r="K10"/>
  <c r="J10"/>
  <c r="K117" l="1"/>
  <c r="J117"/>
</calcChain>
</file>

<file path=xl/sharedStrings.xml><?xml version="1.0" encoding="utf-8"?>
<sst xmlns="http://schemas.openxmlformats.org/spreadsheetml/2006/main" count="389" uniqueCount="226">
  <si>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</si>
  <si>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</si>
  <si>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</si>
  <si>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</si>
  <si>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</si>
  <si>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</si>
  <si>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</si>
  <si>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</si>
  <si>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</si>
  <si>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</si>
  <si>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</si>
  <si>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</si>
  <si>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</si>
  <si>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</si>
  <si>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</si>
  <si>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</si>
  <si>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</si>
  <si>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</si>
  <si>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</si>
  <si>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</si>
  <si>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</si>
  <si>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</si>
  <si>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</si>
  <si>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</si>
  <si>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</si>
  <si>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….</t>
  </si>
  <si>
    <t>Prihodi od prodaje proizvedene dugotrajne imovine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</si>
  <si>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</si>
  <si>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</si>
  <si>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</si>
  <si>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</si>
  <si>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</si>
  <si>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</si>
  <si>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</si>
  <si>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</si>
  <si>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</si>
  <si>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</si>
  <si>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</si>
  <si>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</si>
  <si>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</si>
  <si>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</si>
  <si>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</si>
  <si>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</si>
  <si>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</si>
  <si>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</si>
  <si>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</si>
  <si>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</si>
  <si>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</si>
  <si>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</si>
  <si>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</si>
  <si>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</si>
  <si>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</si>
  <si>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</si>
  <si>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</si>
  <si>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</si>
  <si>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</si>
  <si>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</si>
  <si>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</si>
  <si>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</si>
  <si>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</si>
  <si>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</si>
  <si>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</si>
  <si>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</si>
  <si>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</si>
  <si>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</si>
  <si>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</si>
  <si>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</si>
  <si>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</si>
  <si>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 xml:space="preserve">BROJČANA OZNAKA PRORAČUNSKOG KORISNIKA </t>
  </si>
  <si>
    <t xml:space="preserve">OSTVARENJE/IZVRŠENJE 
1.-12.2023. </t>
  </si>
  <si>
    <t>Tekuće pomoći od izvanproračunskih korisnika</t>
  </si>
  <si>
    <t>Kapitalne pomći od izvanproračunskih korisnika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</si>
  <si>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</si>
  <si>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</si>
  <si>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</si>
  <si>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</si>
  <si>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</si>
  <si>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zateznih kamata</t>
  </si>
  <si>
    <t>Prihodi od pozitivnih tečajnih razlika i razlika zbog primjene valutne klauzule</t>
  </si>
  <si>
    <t>Prihodi od nefinancijske imovine</t>
  </si>
  <si>
    <t>Naknada za korištenje nefinancijske imovine</t>
  </si>
  <si>
    <t>Prihodi od upravnih i administrativnih pristojbi, pristojbi po posebnim propisima i naknada</t>
  </si>
  <si>
    <t>Prihodi po posebnim propisima</t>
  </si>
  <si>
    <t>Ostali nepomenuti prihodi</t>
  </si>
  <si>
    <t>Prihodi od pruženih usluga</t>
  </si>
  <si>
    <t>Donacije od pravnih i fizičkih osoba izvan općeg proračuna i povrat donacija po protestiranim jamstvima</t>
  </si>
  <si>
    <t>Tekuće donacije</t>
  </si>
  <si>
    <t>Prihodi od nadležnog proračuna za financiranje redovne djelatnosti proračunskih korisnika</t>
  </si>
  <si>
    <t>Prihodi od nadležnog proračuna za financiranje rashoda poslovanja</t>
  </si>
  <si>
    <t>Prihodi od nadležnog proračuna za financiranje rashoda za nabavu nefinancijske imovine</t>
  </si>
  <si>
    <t>Prihodi od HZZO-a na temelju ugovornih obveza</t>
  </si>
  <si>
    <t>Kazne, upravne mjere i ostali prihodi</t>
  </si>
  <si>
    <t>Ostali prihodi</t>
  </si>
  <si>
    <t>Tekuće pomoći temeljem prijenosa EU sredstava</t>
  </si>
  <si>
    <t>Kapitalne pomoći temeljem prijenosa EU sredstava</t>
  </si>
  <si>
    <t>Plaće za prekovremeni rad</t>
  </si>
  <si>
    <t>Plaće za posebne uvjete rada</t>
  </si>
  <si>
    <t>Ostali rashodi za zaposlene</t>
  </si>
  <si>
    <t>Doprinosi na plaće</t>
  </si>
  <si>
    <t>Doprinosi za obavezno zdravstveno osiguranje</t>
  </si>
  <si>
    <t>Doprinosi za obavezno osiguranje u slučaju nezaposlenosti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</si>
  <si>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</si>
  <si>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</si>
  <si>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</si>
  <si>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</si>
  <si>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</si>
  <si>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</si>
  <si>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</si>
  <si>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</si>
  <si>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</si>
  <si>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</si>
  <si>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</si>
  <si>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</si>
  <si>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</si>
  <si>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</si>
  <si>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</si>
  <si>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</si>
  <si>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</si>
  <si>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</si>
  <si>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</si>
  <si>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</si>
  <si>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</si>
  <si>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</si>
  <si>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</si>
  <si>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</si>
  <si>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</si>
  <si>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</si>
  <si>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</si>
  <si>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</si>
  <si>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</si>
  <si>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</si>
  <si>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</si>
  <si>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</si>
  <si>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Rashodi za nabavu proizvedene dugotrajne imovine</t>
  </si>
  <si>
    <t>Građevinski objekti</t>
  </si>
  <si>
    <t>Poslovni objekti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</si>
  <si>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</si>
  <si>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</si>
  <si>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</si>
  <si>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</si>
  <si>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</si>
  <si>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</si>
  <si>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</si>
  <si>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</si>
  <si>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</si>
  <si>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Rashodi za dodatna ulaganja na nefinancijskoj imovini</t>
  </si>
  <si>
    <t>Dodatna ulaganja na građevinskim objektima</t>
  </si>
  <si>
    <t>Dodatna uslaganja na prijevoznim sredstvima</t>
  </si>
  <si>
    <t>Pomoći od izvanproračunskih korisnika</t>
  </si>
  <si>
    <t>Pomoći proračunskim korisnicima iz proračuna koji im nije nadležan</t>
  </si>
  <si>
    <t>Pomoći temeljem prijenosa EU sredstava</t>
  </si>
  <si>
    <t>Prihodi od prodaje prijevoznih sredstava</t>
  </si>
  <si>
    <t>32 Vlastiti prihodi</t>
  </si>
  <si>
    <t>4 Prihodi za posebne namjene</t>
  </si>
  <si>
    <t xml:space="preserve">  43 Ostali prihodi za posebne namjene</t>
  </si>
  <si>
    <t xml:space="preserve">  44 Decentralizirana sredstva</t>
  </si>
  <si>
    <t>5 Pomoći</t>
  </si>
  <si>
    <t xml:space="preserve"> 58 Ostale pomoći</t>
  </si>
  <si>
    <t xml:space="preserve"> 59 Pomoći/Fondovi EU</t>
  </si>
  <si>
    <t>6 Donacije</t>
  </si>
  <si>
    <t xml:space="preserve"> 62 Donacije</t>
  </si>
  <si>
    <t>7 Prihodi od prodaje nefinancijske imovine</t>
  </si>
  <si>
    <t xml:space="preserve"> 72 Prihodi od prodaje nefin.imovine i nadoknade štete s osnova osiguranja</t>
  </si>
  <si>
    <t xml:space="preserve">  32 Vlastiti prihodi</t>
  </si>
  <si>
    <t xml:space="preserve">  41 Prihodi od nefinancijske imovine</t>
  </si>
  <si>
    <t xml:space="preserve">  43 Prihodi za posebne namjene</t>
  </si>
  <si>
    <t>9 Vlastiti izvori</t>
  </si>
  <si>
    <t>Razlika višak/manjak</t>
  </si>
  <si>
    <t>07 Zdravstvo</t>
  </si>
  <si>
    <t>072 Službe za vanjske pacijente</t>
  </si>
  <si>
    <t xml:space="preserve">IZVRŠENJE 
1.-12.2023. </t>
  </si>
  <si>
    <t>DOM ZDRAVLJA DUBROVNIK</t>
  </si>
  <si>
    <t>Izvor financiranja 44</t>
  </si>
  <si>
    <t>Izvor financiranja 11</t>
  </si>
  <si>
    <t>Izvor financiranja 43</t>
  </si>
  <si>
    <t>Izvor financiranja 32</t>
  </si>
  <si>
    <t>Izvor financiranja 58</t>
  </si>
  <si>
    <t>Izvor financiranja 62</t>
  </si>
  <si>
    <t>Izvor financiranja 72</t>
  </si>
  <si>
    <t>Izvor financiranja 59</t>
  </si>
  <si>
    <t>Održavanje zdravstvenih ustanova</t>
  </si>
  <si>
    <t>Decentralizirana sredstva</t>
  </si>
  <si>
    <t>Opremanje zdravstvenih ustanova</t>
  </si>
  <si>
    <t>Kapitalna ulaganja u zdravstvene ustanove</t>
  </si>
  <si>
    <t>Informatizacija zdravstvenih ustanova</t>
  </si>
  <si>
    <t>Program ustanova u zdravstvu iznad standarda</t>
  </si>
  <si>
    <t>Sufinanciranje hitne medicinske pomoći u turističkoj sezoni</t>
  </si>
  <si>
    <t>Opći prihodi i primici</t>
  </si>
  <si>
    <t>Sufinanciranje zdravstvene zaštite na otocima i poslovne djelatnosti</t>
  </si>
  <si>
    <t>Pružanje usluga temeljem ugovora s HZZO-om</t>
  </si>
  <si>
    <t>Prihodi za posebne namjene</t>
  </si>
  <si>
    <t>Vlastiti prihodi</t>
  </si>
  <si>
    <t>Ostale pomoći</t>
  </si>
  <si>
    <t>Donacije</t>
  </si>
  <si>
    <t>Prihodi od prodaje nefin.imovine i nadoknade štete s osnova osiguranja</t>
  </si>
  <si>
    <t>Usavršavanje zdravstvenih radnika i podizanje kvalitete zdravstvene zaštite</t>
  </si>
  <si>
    <t>Pomoći/ Fondovi EU</t>
  </si>
  <si>
    <t>Poticanje mjera za zdravstvene radnike</t>
  </si>
  <si>
    <t>Sufinanciranje palijativne skrbi</t>
  </si>
  <si>
    <t>Zakonski standard ustanova u zdravstvu</t>
  </si>
  <si>
    <t>Sufinanciranje nabavke uređaja za zdravstvene ustanove</t>
  </si>
  <si>
    <t>PROGRAM 1209</t>
  </si>
  <si>
    <t>Aktivnost A120901</t>
  </si>
  <si>
    <t>PROGRAM 1212</t>
  </si>
  <si>
    <t>Aktivnost A121202</t>
  </si>
  <si>
    <t>Aktivnost A121203</t>
  </si>
  <si>
    <t>Aktivnost A121212</t>
  </si>
  <si>
    <t>Aktivnost A121213</t>
  </si>
  <si>
    <t>Aktivnost A121214</t>
  </si>
  <si>
    <t>Aktivnost K120902</t>
  </si>
  <si>
    <t>Aktivnost K120903</t>
  </si>
  <si>
    <t>Aktivnost K120904</t>
  </si>
  <si>
    <t>Aktivnost K121224</t>
  </si>
  <si>
    <t>Aktivnost T121209</t>
  </si>
  <si>
    <t>Aktivnost T121215</t>
  </si>
  <si>
    <t>Pružanje usluga izvan ugovora s HZZO-om</t>
  </si>
  <si>
    <t xml:space="preserve">IZVJEŠTAJ O IZVRŠENJU FINANCIJSKOG PLANA PRORAČUNSKOG KORISNIKA JEDINICE LOKALNE I PODRUČNE (REGIONALNE) SAMOUPRAVE ZA  2024. </t>
  </si>
  <si>
    <t xml:space="preserve">OSTVARENJE/IZVRŠENJE 
1.-12.2024. </t>
  </si>
  <si>
    <t xml:space="preserve">IZVRŠENJE 
1.-12.2024. </t>
  </si>
  <si>
    <t xml:space="preserve"> IZVRŠENJE 
1.-12.2024. </t>
  </si>
  <si>
    <t>REBALANS 2024.</t>
  </si>
  <si>
    <t>Kapitalne donacije</t>
  </si>
  <si>
    <t xml:space="preserve"> 52 Ostale pomoći</t>
  </si>
  <si>
    <r>
      <t xml:space="preserve"> </t>
    </r>
    <r>
      <rPr>
        <sz val="10"/>
        <rFont val="Arial"/>
        <family val="2"/>
        <charset val="238"/>
      </rPr>
      <t>52 Ostale pomoći</t>
    </r>
  </si>
  <si>
    <t>Izvor financiranja 52</t>
  </si>
  <si>
    <t xml:space="preserve"> REBALANS 2024.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</si>
</sst>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2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38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" fillId="0" borderId="3" xfId="0" applyFont="1" applyBorder="1"/>
    <xf numFmtId="0" fontId="1" fillId="0" borderId="0" xfId="0" applyFont="1"/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3" fontId="3" fillId="2" borderId="3" xfId="1" applyFont="1" applyFill="1" applyBorder="1" applyAlignment="1">
      <alignment horizontal="right"/>
    </xf>
    <xf numFmtId="43" fontId="0" fillId="0" borderId="3" xfId="1" applyFont="1" applyBorder="1"/>
    <xf numFmtId="0" fontId="9" fillId="2" borderId="3" xfId="0" applyFont="1" applyFill="1" applyBorder="1" applyAlignment="1">
      <alignment horizontal="left" vertical="center" wrapText="1"/>
    </xf>
    <xf numFmtId="43" fontId="6" fillId="2" borderId="3" xfId="1" applyFont="1" applyFill="1" applyBorder="1" applyAlignment="1">
      <alignment horizontal="right"/>
    </xf>
    <xf numFmtId="0" fontId="9" fillId="2" borderId="6" xfId="0" applyFont="1" applyFill="1" applyBorder="1" applyAlignment="1">
      <alignment horizontal="left" vertical="center"/>
    </xf>
    <xf numFmtId="43" fontId="21" fillId="0" borderId="3" xfId="1" applyFont="1" applyBorder="1"/>
    <xf numFmtId="43" fontId="9" fillId="2" borderId="3" xfId="1" applyFont="1" applyFill="1" applyBorder="1" applyAlignment="1">
      <alignment horizontal="left" wrapText="1"/>
    </xf>
    <xf numFmtId="43" fontId="0" fillId="0" borderId="3" xfId="0" applyNumberFormat="1" applyBorder="1"/>
    <xf numFmtId="43" fontId="21" fillId="0" borderId="3" xfId="0" applyNumberFormat="1" applyFont="1" applyBorder="1"/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43" fontId="3" fillId="2" borderId="4" xfId="1" applyFont="1" applyFill="1" applyBorder="1" applyAlignment="1">
      <alignment horizontal="right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43" fontId="3" fillId="2" borderId="4" xfId="1" applyFont="1" applyFill="1" applyBorder="1" applyAlignment="1">
      <alignment horizontal="right" vertical="center"/>
    </xf>
    <xf numFmtId="43" fontId="3" fillId="2" borderId="3" xfId="1" applyFont="1" applyFill="1" applyBorder="1" applyAlignment="1">
      <alignment horizontal="right" vertical="center"/>
    </xf>
    <xf numFmtId="43" fontId="0" fillId="0" borderId="3" xfId="1" applyFont="1" applyBorder="1" applyAlignment="1">
      <alignment horizontal="right"/>
    </xf>
    <xf numFmtId="43" fontId="0" fillId="0" borderId="0" xfId="0" applyNumberFormat="1"/>
    <xf numFmtId="43" fontId="1" fillId="0" borderId="3" xfId="1" applyFont="1" applyBorder="1" applyAlignment="1">
      <alignment horizontal="right"/>
    </xf>
    <xf numFmtId="43" fontId="6" fillId="2" borderId="4" xfId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3" fontId="6" fillId="0" borderId="3" xfId="1" applyFont="1" applyFill="1" applyBorder="1" applyAlignment="1">
      <alignment horizontal="right"/>
    </xf>
    <xf numFmtId="43" fontId="6" fillId="3" borderId="3" xfId="1" applyFont="1" applyFill="1" applyBorder="1" applyAlignment="1">
      <alignment horizontal="right"/>
    </xf>
    <xf numFmtId="43" fontId="6" fillId="0" borderId="3" xfId="1" applyFont="1" applyBorder="1" applyAlignment="1">
      <alignment horizontal="right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43" fontId="0" fillId="0" borderId="3" xfId="1" applyFont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8" fillId="0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1" xfId="0" quotePrefix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2" fillId="2" borderId="1" xfId="0" applyNumberFormat="1" applyFont="1" applyFill="1" applyBorder="1" applyAlignment="1" applyProtection="1">
      <alignment horizontal="left" vertical="center" wrapText="1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5"/>
  <sheetViews>
    <sheetView tabSelected="1" zoomScale="120" zoomScaleNormal="120" workbookViewId="0">
      <selection activeCell="H20" sqref="H20"/>
    </sheetView>
  </sheetViews>
  <sheetFormatPr defaultRowHeight="15"/>
  <cols>
    <col min="6" max="9" width="25.28515625" customWidth="1"/>
    <col min="10" max="11" width="15.7109375" customWidth="1"/>
  </cols>
  <sheetData>
    <row r="1" spans="2:11" ht="42" customHeight="1">
      <c r="B1" s="91" t="s">
        <v>216</v>
      </c>
      <c r="C1" s="91"/>
      <c r="D1" s="91"/>
      <c r="E1" s="91"/>
      <c r="F1" s="91"/>
      <c r="G1" s="91"/>
      <c r="H1" s="91"/>
      <c r="I1" s="91"/>
      <c r="J1" s="91"/>
      <c r="K1" s="91"/>
    </row>
    <row r="2" spans="2:11" ht="18" customHeight="1">
      <c r="B2" s="2"/>
      <c r="C2" s="2"/>
      <c r="D2" s="2"/>
      <c r="E2" s="2"/>
      <c r="F2" s="2"/>
      <c r="G2" s="2"/>
      <c r="H2" s="2"/>
      <c r="I2" s="2"/>
      <c r="J2" s="2"/>
    </row>
    <row r="3" spans="2:11" ht="15.75" customHeight="1">
      <c r="B3" s="91" t="s">
        <v>12</v>
      </c>
      <c r="C3" s="91"/>
      <c r="D3" s="91"/>
      <c r="E3" s="91"/>
      <c r="F3" s="91"/>
      <c r="G3" s="91"/>
      <c r="H3" s="91"/>
      <c r="I3" s="91"/>
      <c r="J3" s="91"/>
      <c r="K3" s="91"/>
    </row>
    <row r="4" spans="2:11" ht="36" customHeight="1">
      <c r="B4" s="111"/>
      <c r="C4" s="111"/>
      <c r="D4" s="111"/>
      <c r="E4" s="20"/>
      <c r="F4" s="20"/>
      <c r="G4" s="20"/>
      <c r="H4" s="20"/>
      <c r="I4" s="3"/>
      <c r="J4" s="3"/>
    </row>
    <row r="5" spans="2:11" ht="18" customHeight="1">
      <c r="B5" s="91" t="s">
        <v>59</v>
      </c>
      <c r="C5" s="91"/>
      <c r="D5" s="91"/>
      <c r="E5" s="91"/>
      <c r="F5" s="91"/>
      <c r="G5" s="91"/>
      <c r="H5" s="91"/>
      <c r="I5" s="91"/>
      <c r="J5" s="91"/>
      <c r="K5" s="91"/>
    </row>
    <row r="6" spans="2:11" ht="18" customHeight="1">
      <c r="B6" s="43"/>
      <c r="C6" s="45"/>
      <c r="D6" s="45"/>
      <c r="E6" s="45"/>
      <c r="F6" s="45"/>
      <c r="G6" s="45"/>
      <c r="H6" s="45"/>
      <c r="I6" s="45"/>
      <c r="J6" s="45"/>
    </row>
    <row r="7" spans="2:11">
      <c r="B7" s="104" t="s">
        <v>60</v>
      </c>
      <c r="C7" s="104"/>
      <c r="D7" s="104"/>
      <c r="E7" s="104"/>
      <c r="F7" s="104"/>
      <c r="G7" s="4"/>
      <c r="H7" s="4"/>
      <c r="I7" s="4"/>
      <c r="J7" s="24"/>
    </row>
    <row r="8" spans="2:11" ht="25.5">
      <c r="B8" s="105" t="s">
        <v>7</v>
      </c>
      <c r="C8" s="106"/>
      <c r="D8" s="106"/>
      <c r="E8" s="106"/>
      <c r="F8" s="107"/>
      <c r="G8" s="29" t="s">
        <v>69</v>
      </c>
      <c r="H8" s="1" t="s">
        <v>220</v>
      </c>
      <c r="I8" s="29" t="s">
        <v>217</v>
      </c>
      <c r="J8" s="1" t="s">
        <v>17</v>
      </c>
      <c r="K8" s="1" t="s">
        <v>51</v>
      </c>
    </row>
    <row r="9" spans="2:11" s="32" customFormat="1" ht="11.25">
      <c r="B9" s="98">
        <v>1</v>
      </c>
      <c r="C9" s="98"/>
      <c r="D9" s="98"/>
      <c r="E9" s="98"/>
      <c r="F9" s="99"/>
      <c r="G9" s="31">
        <v>2</v>
      </c>
      <c r="H9" s="30">
        <v>4</v>
      </c>
      <c r="I9" s="30">
        <v>5</v>
      </c>
      <c r="J9" s="30" t="s">
        <v>19</v>
      </c>
      <c r="K9" s="30" t="s">
        <v>20</v>
      </c>
    </row>
    <row r="10" spans="2:11">
      <c r="B10" s="100" t="s">
        <v>0</v>
      </c>
      <c r="C10" s="101"/>
      <c r="D10" s="101"/>
      <c r="E10" s="101"/>
      <c r="F10" s="102"/>
      <c r="G10" s="85">
        <f>G11+G12</f>
        <v>6087738.71</v>
      </c>
      <c r="H10" s="85">
        <f>H11+H12</f>
        <v>7735970.5599999996</v>
      </c>
      <c r="I10" s="85">
        <f>I11+I12</f>
        <v>7099411.29</v>
      </c>
      <c r="J10" s="85">
        <f t="shared" ref="J10:J16" si="0">I10/G10*100</f>
        <v>116.61819976501586</v>
      </c>
      <c r="K10" s="85">
        <f>I10/H10*100</f>
        <v>91.771436239798717</v>
      </c>
    </row>
    <row r="11" spans="2:11">
      <c r="B11" s="103" t="s">
        <v>52</v>
      </c>
      <c r="C11" s="94"/>
      <c r="D11" s="94"/>
      <c r="E11" s="94"/>
      <c r="F11" s="96"/>
      <c r="G11" s="84">
        <v>6087738.71</v>
      </c>
      <c r="H11" s="84">
        <v>7735970.5599999996</v>
      </c>
      <c r="I11" s="84">
        <v>7099411.29</v>
      </c>
      <c r="J11" s="85">
        <f t="shared" si="0"/>
        <v>116.61819976501586</v>
      </c>
      <c r="K11" s="85">
        <f>G11/H11*100</f>
        <v>78.693922925166873</v>
      </c>
    </row>
    <row r="12" spans="2:11">
      <c r="B12" s="108" t="s">
        <v>57</v>
      </c>
      <c r="C12" s="96"/>
      <c r="D12" s="96"/>
      <c r="E12" s="96"/>
      <c r="F12" s="96"/>
      <c r="G12" s="84">
        <v>0</v>
      </c>
      <c r="H12" s="84">
        <v>0</v>
      </c>
      <c r="I12" s="23">
        <v>0</v>
      </c>
      <c r="J12" s="85" t="e">
        <f t="shared" si="0"/>
        <v>#DIV/0!</v>
      </c>
      <c r="K12" s="85" t="e">
        <f>I12/H12*100</f>
        <v>#DIV/0!</v>
      </c>
    </row>
    <row r="13" spans="2:11">
      <c r="B13" s="25" t="s">
        <v>1</v>
      </c>
      <c r="C13" s="44"/>
      <c r="D13" s="44"/>
      <c r="E13" s="44"/>
      <c r="F13" s="44"/>
      <c r="G13" s="85">
        <f>G14+G15</f>
        <v>6191881.9800000004</v>
      </c>
      <c r="H13" s="85">
        <f>H14+H15</f>
        <v>7210950</v>
      </c>
      <c r="I13" s="85">
        <f>I14+I15</f>
        <v>7108016.3699999992</v>
      </c>
      <c r="J13" s="85">
        <f t="shared" si="0"/>
        <v>114.79573404272152</v>
      </c>
      <c r="K13" s="85">
        <f>I13/H13*100</f>
        <v>98.572537183034129</v>
      </c>
    </row>
    <row r="14" spans="2:11">
      <c r="B14" s="93" t="s">
        <v>53</v>
      </c>
      <c r="C14" s="94"/>
      <c r="D14" s="94"/>
      <c r="E14" s="94"/>
      <c r="F14" s="94"/>
      <c r="G14" s="84">
        <v>5958195.79</v>
      </c>
      <c r="H14" s="84">
        <v>7087950</v>
      </c>
      <c r="I14" s="84">
        <v>6937719.0999999996</v>
      </c>
      <c r="J14" s="85">
        <f t="shared" si="0"/>
        <v>116.43993155854315</v>
      </c>
      <c r="K14" s="85">
        <f>G14/H14*100</f>
        <v>84.060917331527449</v>
      </c>
    </row>
    <row r="15" spans="2:11">
      <c r="B15" s="95" t="s">
        <v>54</v>
      </c>
      <c r="C15" s="96"/>
      <c r="D15" s="96"/>
      <c r="E15" s="96"/>
      <c r="F15" s="96"/>
      <c r="G15" s="86">
        <v>233686.19</v>
      </c>
      <c r="H15" s="86">
        <v>123000</v>
      </c>
      <c r="I15" s="86">
        <v>170297.27</v>
      </c>
      <c r="J15" s="85">
        <f t="shared" si="0"/>
        <v>72.874340584696071</v>
      </c>
      <c r="K15" s="85">
        <f>G15/H15*100</f>
        <v>189.98877235772358</v>
      </c>
    </row>
    <row r="16" spans="2:11">
      <c r="B16" s="110" t="s">
        <v>61</v>
      </c>
      <c r="C16" s="101"/>
      <c r="D16" s="101"/>
      <c r="E16" s="101"/>
      <c r="F16" s="101"/>
      <c r="G16" s="85">
        <f>G10-G13</f>
        <v>-104143.27000000048</v>
      </c>
      <c r="H16" s="85">
        <f>H10-H13</f>
        <v>525020.55999999959</v>
      </c>
      <c r="I16" s="85">
        <f>I10-I13</f>
        <v>-8605.0799999991432</v>
      </c>
      <c r="J16" s="85">
        <f t="shared" si="0"/>
        <v>8.2627326758599988</v>
      </c>
      <c r="K16" s="85">
        <f>I16/H16*100</f>
        <v>-1.6389986708328432</v>
      </c>
    </row>
    <row r="17" spans="1:42" ht="18">
      <c r="B17" s="20"/>
      <c r="C17" s="18"/>
      <c r="D17" s="18"/>
      <c r="E17" s="18"/>
      <c r="F17" s="18"/>
      <c r="G17" s="18"/>
      <c r="H17" s="19"/>
      <c r="I17" s="19"/>
      <c r="J17" s="19"/>
      <c r="K17" s="19"/>
    </row>
    <row r="18" spans="1:42" ht="18" customHeight="1">
      <c r="B18" s="104" t="s">
        <v>62</v>
      </c>
      <c r="C18" s="104"/>
      <c r="D18" s="104"/>
      <c r="E18" s="104"/>
      <c r="F18" s="104"/>
      <c r="G18" s="18"/>
      <c r="H18" s="19"/>
      <c r="I18" s="19"/>
      <c r="J18" s="19"/>
      <c r="K18" s="19"/>
    </row>
    <row r="19" spans="1:42" ht="25.5">
      <c r="B19" s="105" t="s">
        <v>7</v>
      </c>
      <c r="C19" s="106"/>
      <c r="D19" s="106"/>
      <c r="E19" s="106"/>
      <c r="F19" s="107"/>
      <c r="G19" s="29" t="s">
        <v>69</v>
      </c>
      <c r="H19" s="1" t="s">
        <v>225</v>
      </c>
      <c r="I19" s="29" t="s">
        <v>217</v>
      </c>
      <c r="J19" s="1" t="s">
        <v>17</v>
      </c>
      <c r="K19" s="1" t="s">
        <v>51</v>
      </c>
    </row>
    <row r="20" spans="1:42" s="32" customFormat="1">
      <c r="B20" s="98">
        <v>1</v>
      </c>
      <c r="C20" s="98"/>
      <c r="D20" s="98"/>
      <c r="E20" s="98"/>
      <c r="F20" s="99"/>
      <c r="G20" s="31">
        <v>2</v>
      </c>
      <c r="H20" s="30">
        <v>4</v>
      </c>
      <c r="I20" s="30">
        <v>5</v>
      </c>
      <c r="J20" s="30" t="s">
        <v>19</v>
      </c>
      <c r="K20" s="30" t="s">
        <v>20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ht="15.75" customHeight="1">
      <c r="A21" s="32"/>
      <c r="B21" s="103" t="s">
        <v>55</v>
      </c>
      <c r="C21" s="115"/>
      <c r="D21" s="115"/>
      <c r="E21" s="115"/>
      <c r="F21" s="116"/>
      <c r="G21" s="21"/>
      <c r="H21" s="21"/>
      <c r="I21" s="21"/>
      <c r="J21" s="21"/>
      <c r="K21" s="21"/>
    </row>
    <row r="22" spans="1:42">
      <c r="A22" s="32"/>
      <c r="B22" s="103" t="s">
        <v>56</v>
      </c>
      <c r="C22" s="94"/>
      <c r="D22" s="94"/>
      <c r="E22" s="94"/>
      <c r="F22" s="94"/>
      <c r="G22" s="21"/>
      <c r="H22" s="21"/>
      <c r="I22" s="21"/>
      <c r="J22" s="21"/>
      <c r="K22" s="21"/>
    </row>
    <row r="23" spans="1:42" s="46" customFormat="1" ht="15" customHeight="1">
      <c r="A23" s="32"/>
      <c r="B23" s="112" t="s">
        <v>58</v>
      </c>
      <c r="C23" s="113"/>
      <c r="D23" s="113"/>
      <c r="E23" s="113"/>
      <c r="F23" s="114"/>
      <c r="G23" s="22"/>
      <c r="H23" s="22"/>
      <c r="I23" s="22"/>
      <c r="J23" s="22"/>
      <c r="K23" s="22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46" customFormat="1" ht="15" customHeight="1">
      <c r="A24" s="32"/>
      <c r="B24" s="112" t="s">
        <v>63</v>
      </c>
      <c r="C24" s="113"/>
      <c r="D24" s="113"/>
      <c r="E24" s="113"/>
      <c r="F24" s="114"/>
      <c r="G24" s="22"/>
      <c r="H24" s="22"/>
      <c r="I24" s="22"/>
      <c r="J24" s="22"/>
      <c r="K24" s="22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>
      <c r="A25" s="32"/>
      <c r="B25" s="110" t="s">
        <v>64</v>
      </c>
      <c r="C25" s="101"/>
      <c r="D25" s="101"/>
      <c r="E25" s="101"/>
      <c r="F25" s="101"/>
      <c r="G25" s="22"/>
      <c r="H25" s="22"/>
      <c r="I25" s="22"/>
      <c r="J25" s="22"/>
      <c r="K25" s="22"/>
    </row>
    <row r="26" spans="1:42" ht="15.75">
      <c r="B26" s="15"/>
      <c r="C26" s="16"/>
      <c r="D26" s="16"/>
      <c r="E26" s="16"/>
      <c r="F26" s="16"/>
      <c r="G26" s="17"/>
      <c r="H26" s="17"/>
      <c r="I26" s="17"/>
      <c r="J26" s="17"/>
    </row>
    <row r="27" spans="1:42" ht="15.75">
      <c r="B27" s="117"/>
      <c r="C27" s="117"/>
      <c r="D27" s="117"/>
      <c r="E27" s="117"/>
      <c r="F27" s="117"/>
      <c r="G27" s="117"/>
      <c r="H27" s="117"/>
      <c r="I27" s="117"/>
      <c r="J27" s="117"/>
      <c r="K27" s="117"/>
    </row>
    <row r="28" spans="1:42" ht="15.75">
      <c r="B28" s="15"/>
      <c r="C28" s="16"/>
      <c r="D28" s="16"/>
      <c r="E28" s="16"/>
      <c r="F28" s="16"/>
      <c r="G28" s="17"/>
      <c r="H28" s="17"/>
      <c r="I28" s="17"/>
      <c r="J28" s="17"/>
    </row>
    <row r="29" spans="1:42" ht="15" customHeight="1">
      <c r="B29" s="97"/>
      <c r="C29" s="97"/>
      <c r="D29" s="97"/>
      <c r="E29" s="97"/>
      <c r="F29" s="97"/>
      <c r="G29" s="97"/>
      <c r="H29" s="97"/>
      <c r="I29" s="97"/>
      <c r="J29" s="97"/>
      <c r="K29" s="97"/>
    </row>
    <row r="30" spans="1:42">
      <c r="B30" s="42"/>
      <c r="C30" s="42"/>
      <c r="D30" s="42"/>
      <c r="E30" s="42"/>
      <c r="F30" s="42"/>
      <c r="G30" s="42"/>
      <c r="H30" s="42"/>
      <c r="I30" s="42"/>
      <c r="J30" s="42"/>
    </row>
    <row r="31" spans="1:42" ht="15" customHeight="1">
      <c r="B31" s="97"/>
      <c r="C31" s="97"/>
      <c r="D31" s="97"/>
      <c r="E31" s="97"/>
      <c r="F31" s="97"/>
      <c r="G31" s="97"/>
      <c r="H31" s="97"/>
      <c r="I31" s="97"/>
      <c r="J31" s="97"/>
      <c r="K31" s="97"/>
    </row>
    <row r="32" spans="1:42" ht="36.75" customHeight="1">
      <c r="B32" s="97"/>
      <c r="C32" s="97"/>
      <c r="D32" s="97"/>
      <c r="E32" s="97"/>
      <c r="F32" s="97"/>
      <c r="G32" s="97"/>
      <c r="H32" s="97"/>
      <c r="I32" s="97"/>
      <c r="J32" s="97"/>
      <c r="K32" s="97"/>
    </row>
    <row r="33" spans="2:11">
      <c r="B33" s="92"/>
      <c r="C33" s="92"/>
      <c r="D33" s="92"/>
      <c r="E33" s="92"/>
      <c r="F33" s="92"/>
      <c r="G33" s="92"/>
      <c r="H33" s="92"/>
      <c r="I33" s="92"/>
      <c r="J33" s="92"/>
    </row>
    <row r="34" spans="2:11" ht="15" customHeight="1">
      <c r="B34" s="109"/>
      <c r="C34" s="109"/>
      <c r="D34" s="109"/>
      <c r="E34" s="109"/>
      <c r="F34" s="109"/>
      <c r="G34" s="109"/>
      <c r="H34" s="109"/>
      <c r="I34" s="109"/>
      <c r="J34" s="109"/>
      <c r="K34" s="109"/>
    </row>
    <row r="35" spans="2:11">
      <c r="B35" s="109"/>
      <c r="C35" s="109"/>
      <c r="D35" s="109"/>
      <c r="E35" s="109"/>
      <c r="F35" s="109"/>
      <c r="G35" s="109"/>
      <c r="H35" s="109"/>
      <c r="I35" s="109"/>
      <c r="J35" s="109"/>
      <c r="K35" s="109"/>
    </row>
  </sheetData>
  <mergeCells count="27">
    <mergeCell ref="B34:K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K27"/>
    <mergeCell ref="B1:K1"/>
    <mergeCell ref="B3:K3"/>
    <mergeCell ref="B5:K5"/>
    <mergeCell ref="B33:F33"/>
    <mergeCell ref="G33:J33"/>
    <mergeCell ref="B14:F14"/>
    <mergeCell ref="B15:F15"/>
    <mergeCell ref="B29:K29"/>
    <mergeCell ref="B31:K32"/>
    <mergeCell ref="B9:F9"/>
    <mergeCell ref="B10:F10"/>
    <mergeCell ref="B11:F11"/>
    <mergeCell ref="B7:F7"/>
    <mergeCell ref="B8:F8"/>
    <mergeCell ref="B12:F12"/>
    <mergeCell ref="B18:F18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K117"/>
  <sheetViews>
    <sheetView topLeftCell="A34" zoomScaleSheetLayoutView="100" workbookViewId="0">
      <selection activeCell="A115" sqref="A115:XFD115"/>
    </sheetView>
  </sheetViews>
  <sheetFormatPr defaultRowHeight="1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9" width="25.28515625" customWidth="1"/>
    <col min="10" max="11" width="15.7109375" customWidth="1"/>
  </cols>
  <sheetData>
    <row r="1" spans="2:11" ht="18" customHeight="1">
      <c r="B1" s="2"/>
      <c r="C1" s="2"/>
      <c r="D1" s="2"/>
      <c r="E1" s="20"/>
      <c r="F1" s="2"/>
      <c r="G1" s="2"/>
      <c r="H1" s="2"/>
      <c r="I1" s="2"/>
      <c r="J1" s="2"/>
    </row>
    <row r="2" spans="2:11" ht="15.75" customHeight="1">
      <c r="B2" s="91" t="s">
        <v>12</v>
      </c>
      <c r="C2" s="91"/>
      <c r="D2" s="91"/>
      <c r="E2" s="91"/>
      <c r="F2" s="91"/>
      <c r="G2" s="91"/>
      <c r="H2" s="91"/>
      <c r="I2" s="91"/>
      <c r="J2" s="91"/>
      <c r="K2" s="91"/>
    </row>
    <row r="3" spans="2:11" ht="18">
      <c r="B3" s="2"/>
      <c r="C3" s="2"/>
      <c r="D3" s="2"/>
      <c r="E3" s="20"/>
      <c r="F3" s="2"/>
      <c r="G3" s="2"/>
      <c r="H3" s="2"/>
      <c r="I3" s="3"/>
      <c r="J3" s="3"/>
    </row>
    <row r="4" spans="2:11" ht="18" customHeight="1">
      <c r="B4" s="91" t="s">
        <v>65</v>
      </c>
      <c r="C4" s="91"/>
      <c r="D4" s="91"/>
      <c r="E4" s="91"/>
      <c r="F4" s="91"/>
      <c r="G4" s="91"/>
      <c r="H4" s="91"/>
      <c r="I4" s="91"/>
      <c r="J4" s="91"/>
      <c r="K4" s="91"/>
    </row>
    <row r="5" spans="2:11" ht="18">
      <c r="B5" s="2"/>
      <c r="C5" s="2"/>
      <c r="D5" s="2"/>
      <c r="E5" s="20"/>
      <c r="F5" s="2"/>
      <c r="G5" s="2"/>
      <c r="H5" s="2"/>
      <c r="I5" s="3"/>
      <c r="J5" s="3"/>
    </row>
    <row r="6" spans="2:11" ht="15.75" customHeight="1">
      <c r="B6" s="91" t="s">
        <v>18</v>
      </c>
      <c r="C6" s="91"/>
      <c r="D6" s="91"/>
      <c r="E6" s="91"/>
      <c r="F6" s="91"/>
      <c r="G6" s="91"/>
      <c r="H6" s="91"/>
      <c r="I6" s="91"/>
      <c r="J6" s="91"/>
      <c r="K6" s="91"/>
    </row>
    <row r="7" spans="2:11" ht="18">
      <c r="B7" s="2"/>
      <c r="C7" s="2"/>
      <c r="D7" s="2"/>
      <c r="E7" s="20"/>
      <c r="F7" s="2"/>
      <c r="G7" s="2"/>
      <c r="H7" s="2"/>
      <c r="I7" s="3"/>
      <c r="J7" s="3"/>
    </row>
    <row r="8" spans="2:11" ht="25.5">
      <c r="B8" s="118" t="s">
        <v>7</v>
      </c>
      <c r="C8" s="119"/>
      <c r="D8" s="119"/>
      <c r="E8" s="119"/>
      <c r="F8" s="120"/>
      <c r="G8" s="47" t="s">
        <v>69</v>
      </c>
      <c r="H8" s="47" t="s">
        <v>220</v>
      </c>
      <c r="I8" s="47" t="s">
        <v>217</v>
      </c>
      <c r="J8" s="47" t="s">
        <v>17</v>
      </c>
      <c r="K8" s="47" t="s">
        <v>51</v>
      </c>
    </row>
    <row r="9" spans="2:11" ht="16.5" customHeight="1">
      <c r="B9" s="118">
        <v>1</v>
      </c>
      <c r="C9" s="119"/>
      <c r="D9" s="119"/>
      <c r="E9" s="119"/>
      <c r="F9" s="120"/>
      <c r="G9" s="47">
        <v>2</v>
      </c>
      <c r="H9" s="47">
        <v>4</v>
      </c>
      <c r="I9" s="47">
        <v>5</v>
      </c>
      <c r="J9" s="47" t="s">
        <v>19</v>
      </c>
      <c r="K9" s="47" t="s">
        <v>20</v>
      </c>
    </row>
    <row r="10" spans="2:11">
      <c r="B10" s="7"/>
      <c r="C10" s="7"/>
      <c r="D10" s="7"/>
      <c r="E10" s="7"/>
      <c r="F10" s="7" t="s">
        <v>21</v>
      </c>
      <c r="G10" s="54">
        <f>G11+G45</f>
        <v>6087738.71</v>
      </c>
      <c r="H10" s="54">
        <f>H11+H46</f>
        <v>7735970.5599999996</v>
      </c>
      <c r="I10" s="54">
        <f>I11+I45</f>
        <v>7099411.290000001</v>
      </c>
      <c r="J10" s="55">
        <f t="shared" ref="J10:J36" si="0">I10/G10*100</f>
        <v>116.61819976501589</v>
      </c>
      <c r="K10" s="55">
        <f>I10/H10*100</f>
        <v>91.771436239798746</v>
      </c>
    </row>
    <row r="11" spans="2:11" ht="15.75" customHeight="1">
      <c r="B11" s="7">
        <v>6</v>
      </c>
      <c r="C11" s="7"/>
      <c r="D11" s="7"/>
      <c r="E11" s="7"/>
      <c r="F11" s="7" t="s">
        <v>2</v>
      </c>
      <c r="G11" s="54">
        <f>G12+G22+G29+G32+G38+G43</f>
        <v>6087738.71</v>
      </c>
      <c r="H11" s="54">
        <f>H12+H22+H29+H32+H38+H43</f>
        <v>7735970.5599999996</v>
      </c>
      <c r="I11" s="54">
        <f>I12+I22+I29+I32+I38+I43</f>
        <v>7099411.290000001</v>
      </c>
      <c r="J11" s="55">
        <f t="shared" si="0"/>
        <v>116.61819976501589</v>
      </c>
      <c r="K11" s="55">
        <f>I11/H11*100</f>
        <v>91.771436239798746</v>
      </c>
    </row>
    <row r="12" spans="2:11" ht="25.5">
      <c r="B12" s="7"/>
      <c r="C12" s="12">
        <v>63</v>
      </c>
      <c r="D12" s="12"/>
      <c r="E12" s="12"/>
      <c r="F12" s="12" t="s">
        <v>22</v>
      </c>
      <c r="G12" s="54">
        <f>G13+G16+G19</f>
        <v>292442.56</v>
      </c>
      <c r="H12" s="54">
        <f>H13+H16+H19</f>
        <v>215000</v>
      </c>
      <c r="I12" s="54">
        <f>I13+I16+I19</f>
        <v>200569.64</v>
      </c>
      <c r="J12" s="55">
        <f t="shared" si="0"/>
        <v>68.584285406337571</v>
      </c>
      <c r="K12" s="55">
        <f t="shared" ref="K12:K49" si="1">I12/H12*100</f>
        <v>93.2882046511628</v>
      </c>
    </row>
    <row r="13" spans="2:11">
      <c r="B13" s="7"/>
      <c r="C13" s="12"/>
      <c r="D13" s="12">
        <v>634</v>
      </c>
      <c r="E13" s="12"/>
      <c r="F13" s="12" t="s">
        <v>148</v>
      </c>
      <c r="G13" s="54">
        <f>G14+G15</f>
        <v>159433.24</v>
      </c>
      <c r="H13" s="54">
        <v>50000</v>
      </c>
      <c r="I13" s="54">
        <f>I14+I15</f>
        <v>48114.45</v>
      </c>
      <c r="J13" s="55">
        <f t="shared" si="0"/>
        <v>30.178430796488865</v>
      </c>
      <c r="K13" s="55">
        <f t="shared" si="1"/>
        <v>96.228899999999996</v>
      </c>
    </row>
    <row r="14" spans="2:11">
      <c r="B14" s="8"/>
      <c r="C14" s="8"/>
      <c r="D14" s="8"/>
      <c r="E14" s="8">
        <v>6341</v>
      </c>
      <c r="F14" s="8" t="s">
        <v>70</v>
      </c>
      <c r="G14" s="54">
        <v>31606.76</v>
      </c>
      <c r="H14" s="5"/>
      <c r="I14" s="59">
        <v>48114.45</v>
      </c>
      <c r="J14" s="55">
        <f t="shared" si="0"/>
        <v>152.22835241574904</v>
      </c>
      <c r="K14" s="55" t="e">
        <f t="shared" si="1"/>
        <v>#DIV/0!</v>
      </c>
    </row>
    <row r="15" spans="2:11">
      <c r="B15" s="8"/>
      <c r="C15" s="8"/>
      <c r="D15" s="9"/>
      <c r="E15" s="8">
        <v>6342</v>
      </c>
      <c r="F15" s="13" t="s">
        <v>71</v>
      </c>
      <c r="G15" s="54">
        <v>127826.48</v>
      </c>
      <c r="H15" s="5"/>
      <c r="I15" s="55">
        <v>0</v>
      </c>
      <c r="J15" s="55">
        <f t="shared" si="0"/>
        <v>0</v>
      </c>
      <c r="K15" s="55" t="e">
        <f t="shared" si="1"/>
        <v>#DIV/0!</v>
      </c>
    </row>
    <row r="16" spans="2:11" ht="25.5">
      <c r="B16" s="8"/>
      <c r="C16" s="8"/>
      <c r="D16" s="9">
        <v>636</v>
      </c>
      <c r="E16" s="8"/>
      <c r="F16" s="56" t="s">
        <v>149</v>
      </c>
      <c r="G16" s="54">
        <f>G17+G18</f>
        <v>64795.69</v>
      </c>
      <c r="H16" s="54">
        <v>75000</v>
      </c>
      <c r="I16" s="54">
        <f>I17+I18</f>
        <v>73461.33</v>
      </c>
      <c r="J16" s="55">
        <f t="shared" si="0"/>
        <v>113.37379075676175</v>
      </c>
      <c r="K16" s="55">
        <f t="shared" si="1"/>
        <v>97.948440000000005</v>
      </c>
    </row>
    <row r="17" spans="2:11" ht="25.5">
      <c r="B17" s="8"/>
      <c r="C17" s="8"/>
      <c r="D17" s="9"/>
      <c r="E17" s="8">
        <v>6361</v>
      </c>
      <c r="F17" s="56" t="s">
        <v>72</v>
      </c>
      <c r="G17" s="54">
        <v>53795.69</v>
      </c>
      <c r="H17" s="5"/>
      <c r="I17" s="55">
        <v>62450.33</v>
      </c>
      <c r="J17" s="55">
        <f t="shared" si="0"/>
        <v>116.08798028243525</v>
      </c>
      <c r="K17" s="55" t="e">
        <f t="shared" si="1"/>
        <v>#DIV/0!</v>
      </c>
    </row>
    <row r="18" spans="2:11" ht="25.5">
      <c r="B18" s="8"/>
      <c r="C18" s="8"/>
      <c r="D18" s="9"/>
      <c r="E18" s="8">
        <v>6362</v>
      </c>
      <c r="F18" s="56" t="s">
        <v>73</v>
      </c>
      <c r="G18" s="54">
        <v>11000</v>
      </c>
      <c r="H18" s="5"/>
      <c r="I18" s="55">
        <v>11011</v>
      </c>
      <c r="J18" s="55">
        <f t="shared" si="0"/>
        <v>100.1</v>
      </c>
      <c r="K18" s="55" t="e">
        <f t="shared" si="1"/>
        <v>#DIV/0!</v>
      </c>
    </row>
    <row r="19" spans="2:11">
      <c r="B19" s="8"/>
      <c r="C19" s="8"/>
      <c r="D19" s="9">
        <v>638</v>
      </c>
      <c r="E19" s="8"/>
      <c r="F19" s="56" t="s">
        <v>150</v>
      </c>
      <c r="G19" s="54">
        <f>G20+G21</f>
        <v>68213.63</v>
      </c>
      <c r="H19" s="54">
        <v>90000</v>
      </c>
      <c r="I19" s="54">
        <f>I20+I21</f>
        <v>78993.86</v>
      </c>
      <c r="J19" s="55">
        <f t="shared" si="0"/>
        <v>115.80363044746336</v>
      </c>
      <c r="K19" s="55">
        <f t="shared" si="1"/>
        <v>87.770955555555545</v>
      </c>
    </row>
    <row r="20" spans="2:11">
      <c r="B20" s="8"/>
      <c r="C20" s="8"/>
      <c r="D20" s="9"/>
      <c r="E20" s="8">
        <v>6381</v>
      </c>
      <c r="F20" s="56" t="s">
        <v>93</v>
      </c>
      <c r="G20" s="54">
        <v>55735.85</v>
      </c>
      <c r="H20" s="5"/>
      <c r="I20" s="55">
        <v>78993.86</v>
      </c>
      <c r="J20" s="55">
        <f t="shared" si="0"/>
        <v>141.72899489287417</v>
      </c>
      <c r="K20" s="55" t="e">
        <f t="shared" si="1"/>
        <v>#DIV/0!</v>
      </c>
    </row>
    <row r="21" spans="2:11">
      <c r="B21" s="8"/>
      <c r="C21" s="8"/>
      <c r="D21" s="9"/>
      <c r="E21" s="8">
        <v>6382</v>
      </c>
      <c r="F21" s="56" t="s">
        <v>94</v>
      </c>
      <c r="G21" s="54">
        <v>12477.78</v>
      </c>
      <c r="H21" s="5"/>
      <c r="I21" s="55">
        <v>0</v>
      </c>
      <c r="J21" s="55">
        <f t="shared" si="0"/>
        <v>0</v>
      </c>
      <c r="K21" s="55" t="e">
        <f t="shared" si="1"/>
        <v>#DIV/0!</v>
      </c>
    </row>
    <row r="22" spans="2:11">
      <c r="B22" s="8"/>
      <c r="C22" s="8">
        <v>64</v>
      </c>
      <c r="D22" s="9"/>
      <c r="E22" s="8"/>
      <c r="F22" s="56" t="s">
        <v>74</v>
      </c>
      <c r="G22" s="54">
        <f>G23+G27</f>
        <v>1223.06</v>
      </c>
      <c r="H22" s="54">
        <f>H23+H27</f>
        <v>1000</v>
      </c>
      <c r="I22" s="54">
        <f>I23+I27</f>
        <v>395.69</v>
      </c>
      <c r="J22" s="55">
        <f t="shared" si="0"/>
        <v>32.352460222720062</v>
      </c>
      <c r="K22" s="55">
        <f t="shared" si="1"/>
        <v>39.568999999999996</v>
      </c>
    </row>
    <row r="23" spans="2:11">
      <c r="B23" s="8"/>
      <c r="C23" s="8"/>
      <c r="D23" s="9">
        <v>641</v>
      </c>
      <c r="E23" s="8"/>
      <c r="F23" s="56" t="s">
        <v>75</v>
      </c>
      <c r="G23" s="54">
        <f>SUM(G24,G25,G26)</f>
        <v>585.34</v>
      </c>
      <c r="H23" s="54">
        <v>500</v>
      </c>
      <c r="I23" s="54">
        <f>SUM(I24,I25,I26)</f>
        <v>177.16</v>
      </c>
      <c r="J23" s="55">
        <f t="shared" si="0"/>
        <v>30.266170089178935</v>
      </c>
      <c r="K23" s="55">
        <f t="shared" si="1"/>
        <v>35.431999999999995</v>
      </c>
    </row>
    <row r="24" spans="2:11">
      <c r="B24" s="8"/>
      <c r="C24" s="8"/>
      <c r="D24" s="9"/>
      <c r="E24" s="8">
        <v>6413</v>
      </c>
      <c r="F24" s="56" t="s">
        <v>76</v>
      </c>
      <c r="G24" s="54">
        <v>101.98</v>
      </c>
      <c r="H24" s="5"/>
      <c r="I24" s="55">
        <v>174.5</v>
      </c>
      <c r="J24" s="55">
        <f t="shared" si="0"/>
        <v>171.11198274171406</v>
      </c>
      <c r="K24" s="55" t="e">
        <f t="shared" si="1"/>
        <v>#DIV/0!</v>
      </c>
    </row>
    <row r="25" spans="2:11">
      <c r="B25" s="8"/>
      <c r="C25" s="8"/>
      <c r="D25" s="9"/>
      <c r="E25" s="8">
        <v>6414</v>
      </c>
      <c r="F25" s="56" t="s">
        <v>77</v>
      </c>
      <c r="G25" s="54">
        <v>483.36</v>
      </c>
      <c r="H25" s="5"/>
      <c r="I25" s="55">
        <v>2.66</v>
      </c>
      <c r="J25" s="55">
        <f t="shared" si="0"/>
        <v>0.55031446540880513</v>
      </c>
      <c r="K25" s="55" t="e">
        <f t="shared" si="1"/>
        <v>#DIV/0!</v>
      </c>
    </row>
    <row r="26" spans="2:11" ht="25.5">
      <c r="B26" s="8"/>
      <c r="C26" s="8"/>
      <c r="D26" s="9"/>
      <c r="E26" s="8">
        <v>6415</v>
      </c>
      <c r="F26" s="56" t="s">
        <v>78</v>
      </c>
      <c r="G26" s="54">
        <v>0</v>
      </c>
      <c r="H26" s="5"/>
      <c r="I26" s="55">
        <v>0</v>
      </c>
      <c r="J26" s="55" t="e">
        <f t="shared" si="0"/>
        <v>#DIV/0!</v>
      </c>
      <c r="K26" s="55" t="e">
        <f t="shared" si="1"/>
        <v>#DIV/0!</v>
      </c>
    </row>
    <row r="27" spans="2:11">
      <c r="B27" s="8"/>
      <c r="C27" s="8"/>
      <c r="D27" s="9">
        <v>642</v>
      </c>
      <c r="E27" s="8"/>
      <c r="F27" s="56" t="s">
        <v>79</v>
      </c>
      <c r="G27" s="54">
        <f>SUM(G28)</f>
        <v>637.72</v>
      </c>
      <c r="H27" s="54">
        <v>500</v>
      </c>
      <c r="I27" s="54">
        <f>SUM(I28)</f>
        <v>218.53</v>
      </c>
      <c r="J27" s="55">
        <f t="shared" si="0"/>
        <v>34.267390077149848</v>
      </c>
      <c r="K27" s="55">
        <f t="shared" si="1"/>
        <v>43.706000000000003</v>
      </c>
    </row>
    <row r="28" spans="2:11">
      <c r="B28" s="8"/>
      <c r="C28" s="8"/>
      <c r="D28" s="9"/>
      <c r="E28" s="8">
        <v>6423</v>
      </c>
      <c r="F28" s="56" t="s">
        <v>80</v>
      </c>
      <c r="G28" s="54">
        <v>637.72</v>
      </c>
      <c r="H28" s="5"/>
      <c r="I28" s="55">
        <v>218.53</v>
      </c>
      <c r="J28" s="55">
        <f t="shared" si="0"/>
        <v>34.267390077149848</v>
      </c>
      <c r="K28" s="55" t="e">
        <f t="shared" si="1"/>
        <v>#DIV/0!</v>
      </c>
    </row>
    <row r="29" spans="2:11" ht="25.5">
      <c r="B29" s="8"/>
      <c r="C29" s="8">
        <v>65</v>
      </c>
      <c r="D29" s="9"/>
      <c r="E29" s="8"/>
      <c r="F29" s="56" t="s">
        <v>81</v>
      </c>
      <c r="G29" s="54">
        <f>G30</f>
        <v>71627.63</v>
      </c>
      <c r="H29" s="54">
        <f>H30</f>
        <v>87500</v>
      </c>
      <c r="I29" s="54">
        <f>I30</f>
        <v>85741.14</v>
      </c>
      <c r="J29" s="55">
        <f t="shared" si="0"/>
        <v>119.70400249177587</v>
      </c>
      <c r="K29" s="55">
        <f t="shared" si="1"/>
        <v>97.989874285714279</v>
      </c>
    </row>
    <row r="30" spans="2:11">
      <c r="B30" s="8"/>
      <c r="C30" s="8"/>
      <c r="D30" s="9">
        <v>652</v>
      </c>
      <c r="E30" s="8"/>
      <c r="F30" s="56" t="s">
        <v>82</v>
      </c>
      <c r="G30" s="54">
        <f>SUM(G31)</f>
        <v>71627.63</v>
      </c>
      <c r="H30" s="54">
        <v>87500</v>
      </c>
      <c r="I30" s="54">
        <f>SUM(I31)</f>
        <v>85741.14</v>
      </c>
      <c r="J30" s="55">
        <f t="shared" si="0"/>
        <v>119.70400249177587</v>
      </c>
      <c r="K30" s="55">
        <f t="shared" si="1"/>
        <v>97.989874285714279</v>
      </c>
    </row>
    <row r="31" spans="2:11">
      <c r="B31" s="8"/>
      <c r="C31" s="8"/>
      <c r="D31" s="9"/>
      <c r="E31" s="8">
        <v>6526</v>
      </c>
      <c r="F31" s="56" t="s">
        <v>83</v>
      </c>
      <c r="G31" s="54">
        <v>71627.63</v>
      </c>
      <c r="H31" s="5">
        <v>0</v>
      </c>
      <c r="I31" s="55">
        <v>85741.14</v>
      </c>
      <c r="J31" s="55">
        <f t="shared" si="0"/>
        <v>119.70400249177587</v>
      </c>
      <c r="K31" s="55" t="e">
        <f t="shared" si="1"/>
        <v>#DIV/0!</v>
      </c>
    </row>
    <row r="32" spans="2:11" ht="25.5">
      <c r="B32" s="8"/>
      <c r="C32" s="8">
        <v>66</v>
      </c>
      <c r="D32" s="9"/>
      <c r="E32" s="9"/>
      <c r="F32" s="12" t="s">
        <v>23</v>
      </c>
      <c r="G32" s="54">
        <f>G33+G35</f>
        <v>665848.43999999994</v>
      </c>
      <c r="H32" s="54">
        <f>H33+H35</f>
        <v>661000</v>
      </c>
      <c r="I32" s="54">
        <f>I33+I35</f>
        <v>687042.34</v>
      </c>
      <c r="J32" s="55">
        <f t="shared" si="0"/>
        <v>103.18299161292622</v>
      </c>
      <c r="K32" s="55">
        <f t="shared" si="1"/>
        <v>103.93983963691376</v>
      </c>
    </row>
    <row r="33" spans="2:11" ht="25.5">
      <c r="B33" s="8"/>
      <c r="C33" s="28"/>
      <c r="D33" s="9">
        <v>661</v>
      </c>
      <c r="E33" s="9"/>
      <c r="F33" s="12" t="s">
        <v>24</v>
      </c>
      <c r="G33" s="54">
        <f>SUM(G34)</f>
        <v>664016.43999999994</v>
      </c>
      <c r="H33" s="54">
        <v>660000</v>
      </c>
      <c r="I33" s="54">
        <f>SUM(I34)</f>
        <v>633095.39</v>
      </c>
      <c r="J33" s="55">
        <f t="shared" si="0"/>
        <v>95.343330656090401</v>
      </c>
      <c r="K33" s="55">
        <f t="shared" si="1"/>
        <v>95.923543939393937</v>
      </c>
    </row>
    <row r="34" spans="2:11">
      <c r="B34" s="8"/>
      <c r="C34" s="28"/>
      <c r="D34" s="9"/>
      <c r="E34" s="9">
        <v>6615</v>
      </c>
      <c r="F34" s="12" t="s">
        <v>84</v>
      </c>
      <c r="G34" s="54">
        <v>664016.43999999994</v>
      </c>
      <c r="H34" s="54">
        <v>0</v>
      </c>
      <c r="I34" s="55">
        <v>633095.39</v>
      </c>
      <c r="J34" s="55">
        <f t="shared" si="0"/>
        <v>95.343330656090401</v>
      </c>
      <c r="K34" s="55" t="e">
        <f t="shared" si="1"/>
        <v>#DIV/0!</v>
      </c>
    </row>
    <row r="35" spans="2:11" ht="38.25">
      <c r="B35" s="8"/>
      <c r="C35" s="28"/>
      <c r="D35" s="9">
        <v>663</v>
      </c>
      <c r="E35" s="9"/>
      <c r="F35" s="12" t="s">
        <v>85</v>
      </c>
      <c r="G35" s="54">
        <f>SUM(G36)</f>
        <v>1832</v>
      </c>
      <c r="H35" s="54">
        <v>1000</v>
      </c>
      <c r="I35" s="54">
        <f>SUM(I36,I37)</f>
        <v>53946.95</v>
      </c>
      <c r="J35" s="55">
        <f t="shared" si="0"/>
        <v>2944.7025109170304</v>
      </c>
      <c r="K35" s="55">
        <f t="shared" si="1"/>
        <v>5394.6949999999997</v>
      </c>
    </row>
    <row r="36" spans="2:11">
      <c r="B36" s="8"/>
      <c r="C36" s="8"/>
      <c r="D36" s="9"/>
      <c r="E36" s="9">
        <v>6631</v>
      </c>
      <c r="F36" s="12" t="s">
        <v>86</v>
      </c>
      <c r="G36" s="54">
        <v>1832</v>
      </c>
      <c r="H36" s="5"/>
      <c r="I36" s="55">
        <v>500</v>
      </c>
      <c r="J36" s="55">
        <f t="shared" si="0"/>
        <v>27.292576419213976</v>
      </c>
      <c r="K36" s="55" t="e">
        <f t="shared" si="1"/>
        <v>#DIV/0!</v>
      </c>
    </row>
    <row r="37" spans="2:11">
      <c r="B37" s="8"/>
      <c r="C37" s="8"/>
      <c r="D37" s="9"/>
      <c r="E37" s="9">
        <v>6632</v>
      </c>
      <c r="F37" s="12" t="s">
        <v>221</v>
      </c>
      <c r="G37" s="54">
        <v>0</v>
      </c>
      <c r="H37" s="5">
        <v>0</v>
      </c>
      <c r="I37" s="55">
        <v>53446.95</v>
      </c>
      <c r="J37" s="55"/>
      <c r="K37" s="55"/>
    </row>
    <row r="38" spans="2:11">
      <c r="B38" s="8"/>
      <c r="C38" s="8">
        <v>67</v>
      </c>
      <c r="D38" s="9"/>
      <c r="E38" s="9"/>
      <c r="F38" s="12"/>
      <c r="G38" s="54">
        <f>G39+G42</f>
        <v>5042139.1399999997</v>
      </c>
      <c r="H38" s="54">
        <f>H39+H42</f>
        <v>6759470.5599999996</v>
      </c>
      <c r="I38" s="54">
        <f>I39+I42</f>
        <v>6117424.8200000003</v>
      </c>
      <c r="J38" s="55">
        <f t="shared" ref="J38:J49" si="2">I38/G38*100</f>
        <v>121.3259818926774</v>
      </c>
      <c r="K38" s="55">
        <f t="shared" si="1"/>
        <v>90.501538037618161</v>
      </c>
    </row>
    <row r="39" spans="2:11" ht="25.5">
      <c r="B39" s="8"/>
      <c r="C39" s="8"/>
      <c r="D39" s="9">
        <v>671</v>
      </c>
      <c r="E39" s="9"/>
      <c r="F39" s="12" t="s">
        <v>87</v>
      </c>
      <c r="G39" s="54">
        <f>SUM(G40,G41)</f>
        <v>314315.3</v>
      </c>
      <c r="H39" s="54">
        <v>375554</v>
      </c>
      <c r="I39" s="54">
        <f>SUM(I40,I41)</f>
        <v>375554</v>
      </c>
      <c r="J39" s="55">
        <f t="shared" si="2"/>
        <v>119.48320683084788</v>
      </c>
      <c r="K39" s="55">
        <f t="shared" si="1"/>
        <v>100</v>
      </c>
    </row>
    <row r="40" spans="2:11" ht="25.5">
      <c r="B40" s="8"/>
      <c r="C40" s="8"/>
      <c r="D40" s="9"/>
      <c r="E40" s="9">
        <v>6711</v>
      </c>
      <c r="F40" s="12" t="s">
        <v>88</v>
      </c>
      <c r="G40" s="54">
        <v>260167.73</v>
      </c>
      <c r="H40" s="54"/>
      <c r="I40" s="55">
        <v>288904.95</v>
      </c>
      <c r="J40" s="55">
        <f t="shared" si="2"/>
        <v>111.04565120355241</v>
      </c>
      <c r="K40" s="55" t="e">
        <f t="shared" si="1"/>
        <v>#DIV/0!</v>
      </c>
    </row>
    <row r="41" spans="2:11" ht="25.5">
      <c r="B41" s="8"/>
      <c r="C41" s="8"/>
      <c r="D41" s="9"/>
      <c r="E41" s="9">
        <v>6712</v>
      </c>
      <c r="F41" s="12" t="s">
        <v>89</v>
      </c>
      <c r="G41" s="54">
        <v>54147.57</v>
      </c>
      <c r="H41" s="54"/>
      <c r="I41" s="59">
        <v>86649.05</v>
      </c>
      <c r="J41" s="55">
        <f t="shared" si="2"/>
        <v>160.02389396236987</v>
      </c>
      <c r="K41" s="55" t="e">
        <f t="shared" si="1"/>
        <v>#DIV/0!</v>
      </c>
    </row>
    <row r="42" spans="2:11">
      <c r="B42" s="8"/>
      <c r="C42" s="8"/>
      <c r="D42" s="9">
        <v>673</v>
      </c>
      <c r="E42" s="9"/>
      <c r="F42" s="12" t="s">
        <v>90</v>
      </c>
      <c r="G42" s="54">
        <v>4727823.84</v>
      </c>
      <c r="H42" s="54">
        <v>6383916.5599999996</v>
      </c>
      <c r="I42" s="59">
        <v>5741870.8200000003</v>
      </c>
      <c r="J42" s="55">
        <f t="shared" si="2"/>
        <v>121.44849330934464</v>
      </c>
      <c r="K42" s="55">
        <f t="shared" si="1"/>
        <v>89.942761093982725</v>
      </c>
    </row>
    <row r="43" spans="2:11">
      <c r="B43" s="8"/>
      <c r="C43" s="8">
        <v>68</v>
      </c>
      <c r="D43" s="9"/>
      <c r="E43" s="9"/>
      <c r="F43" s="12" t="s">
        <v>91</v>
      </c>
      <c r="G43" s="54">
        <f>SUM(G44)</f>
        <v>14457.88</v>
      </c>
      <c r="H43" s="54">
        <f>SUM(H44)</f>
        <v>12000</v>
      </c>
      <c r="I43" s="54">
        <f>SUM(I44)</f>
        <v>8237.66</v>
      </c>
      <c r="J43" s="55">
        <f t="shared" si="2"/>
        <v>56.976956510913077</v>
      </c>
      <c r="K43" s="55">
        <f t="shared" si="1"/>
        <v>68.647166666666664</v>
      </c>
    </row>
    <row r="44" spans="2:11">
      <c r="B44" s="8"/>
      <c r="C44" s="8"/>
      <c r="D44" s="9">
        <v>683</v>
      </c>
      <c r="E44" s="9"/>
      <c r="F44" s="12" t="s">
        <v>92</v>
      </c>
      <c r="G44" s="54">
        <v>14457.88</v>
      </c>
      <c r="H44" s="54">
        <v>12000</v>
      </c>
      <c r="I44" s="55">
        <v>8237.66</v>
      </c>
      <c r="J44" s="55">
        <f t="shared" si="2"/>
        <v>56.976956510913077</v>
      </c>
      <c r="K44" s="55">
        <f t="shared" si="1"/>
        <v>68.647166666666664</v>
      </c>
    </row>
    <row r="45" spans="2:11" s="41" customFormat="1">
      <c r="B45" s="28">
        <v>7</v>
      </c>
      <c r="C45" s="28"/>
      <c r="D45" s="39"/>
      <c r="E45" s="39"/>
      <c r="F45" s="7" t="s">
        <v>3</v>
      </c>
      <c r="G45" s="57">
        <f t="shared" ref="G45:I46" si="3">G46</f>
        <v>0</v>
      </c>
      <c r="H45" s="57">
        <f t="shared" si="3"/>
        <v>0</v>
      </c>
      <c r="I45" s="57">
        <f t="shared" si="3"/>
        <v>0</v>
      </c>
      <c r="J45" s="55" t="e">
        <f t="shared" si="2"/>
        <v>#DIV/0!</v>
      </c>
      <c r="K45" s="55" t="e">
        <f t="shared" si="1"/>
        <v>#DIV/0!</v>
      </c>
    </row>
    <row r="46" spans="2:11">
      <c r="B46" s="8"/>
      <c r="C46" s="8">
        <v>72</v>
      </c>
      <c r="D46" s="9"/>
      <c r="E46" s="9"/>
      <c r="F46" s="34" t="s">
        <v>26</v>
      </c>
      <c r="G46" s="54">
        <f t="shared" si="3"/>
        <v>0</v>
      </c>
      <c r="H46" s="54">
        <f t="shared" si="3"/>
        <v>0</v>
      </c>
      <c r="I46" s="54">
        <f t="shared" si="3"/>
        <v>0</v>
      </c>
      <c r="J46" s="55" t="e">
        <f t="shared" si="2"/>
        <v>#DIV/0!</v>
      </c>
      <c r="K46" s="55" t="e">
        <f t="shared" si="1"/>
        <v>#DIV/0!</v>
      </c>
    </row>
    <row r="47" spans="2:11">
      <c r="B47" s="8"/>
      <c r="C47" s="8"/>
      <c r="D47" s="8">
        <v>723</v>
      </c>
      <c r="E47" s="8"/>
      <c r="F47" s="56" t="s">
        <v>151</v>
      </c>
      <c r="G47" s="54">
        <f>SUM(G48)</f>
        <v>0</v>
      </c>
      <c r="H47" s="54">
        <v>0</v>
      </c>
      <c r="I47" s="54">
        <f>SUM(I48)</f>
        <v>0</v>
      </c>
      <c r="J47" s="55" t="e">
        <f t="shared" si="2"/>
        <v>#DIV/0!</v>
      </c>
      <c r="K47" s="55" t="e">
        <f t="shared" si="1"/>
        <v>#DIV/0!</v>
      </c>
    </row>
    <row r="48" spans="2:11">
      <c r="B48" s="8"/>
      <c r="C48" s="8"/>
      <c r="D48" s="8"/>
      <c r="E48" s="8"/>
      <c r="F48" s="34"/>
      <c r="G48" s="54">
        <v>0</v>
      </c>
      <c r="H48" s="5"/>
      <c r="I48" s="55">
        <v>0</v>
      </c>
      <c r="J48" s="55" t="e">
        <f t="shared" si="2"/>
        <v>#DIV/0!</v>
      </c>
      <c r="K48" s="55" t="e">
        <f t="shared" si="1"/>
        <v>#DIV/0!</v>
      </c>
    </row>
    <row r="49" spans="2:11">
      <c r="B49" s="8"/>
      <c r="C49" s="8"/>
      <c r="D49" s="8"/>
      <c r="E49" s="8" t="s">
        <v>16</v>
      </c>
      <c r="F49" s="34"/>
      <c r="G49" s="5"/>
      <c r="H49" s="5"/>
      <c r="I49" s="33"/>
      <c r="J49" s="55" t="e">
        <f t="shared" si="2"/>
        <v>#DIV/0!</v>
      </c>
      <c r="K49" s="55" t="e">
        <f t="shared" si="1"/>
        <v>#DIV/0!</v>
      </c>
    </row>
    <row r="50" spans="2:11" ht="15.75" customHeight="1">
      <c r="K50" s="33"/>
    </row>
    <row r="51" spans="2:11" ht="15.75" customHeight="1">
      <c r="B51" s="20"/>
      <c r="C51" s="20"/>
      <c r="D51" s="20"/>
      <c r="E51" s="20"/>
      <c r="F51" s="20"/>
      <c r="G51" s="20"/>
      <c r="H51" s="20"/>
      <c r="I51" s="3"/>
      <c r="J51" s="3"/>
      <c r="K51" s="3"/>
    </row>
    <row r="52" spans="2:11" ht="25.5">
      <c r="B52" s="118" t="s">
        <v>7</v>
      </c>
      <c r="C52" s="119"/>
      <c r="D52" s="119"/>
      <c r="E52" s="119"/>
      <c r="F52" s="120"/>
      <c r="G52" s="47" t="s">
        <v>69</v>
      </c>
      <c r="H52" s="47" t="s">
        <v>220</v>
      </c>
      <c r="I52" s="47" t="s">
        <v>217</v>
      </c>
      <c r="J52" s="47" t="s">
        <v>17</v>
      </c>
      <c r="K52" s="47" t="s">
        <v>51</v>
      </c>
    </row>
    <row r="53" spans="2:11" ht="12.75" customHeight="1">
      <c r="B53" s="118">
        <v>1</v>
      </c>
      <c r="C53" s="119"/>
      <c r="D53" s="119"/>
      <c r="E53" s="119"/>
      <c r="F53" s="120"/>
      <c r="G53" s="47">
        <v>2</v>
      </c>
      <c r="H53" s="47">
        <v>4</v>
      </c>
      <c r="I53" s="47">
        <v>5</v>
      </c>
      <c r="J53" s="47" t="s">
        <v>19</v>
      </c>
      <c r="K53" s="47" t="s">
        <v>20</v>
      </c>
    </row>
    <row r="54" spans="2:11">
      <c r="B54" s="7"/>
      <c r="C54" s="7"/>
      <c r="D54" s="7"/>
      <c r="E54" s="7"/>
      <c r="F54" s="7" t="s">
        <v>8</v>
      </c>
      <c r="G54" s="54">
        <f>G55+G101</f>
        <v>6191881.9799999995</v>
      </c>
      <c r="H54" s="54">
        <f>H55+H101</f>
        <v>7210950</v>
      </c>
      <c r="I54" s="54">
        <f>I55+I101</f>
        <v>7108016.370000001</v>
      </c>
      <c r="J54" s="55">
        <f t="shared" ref="J54:J85" si="4">I54/G54*100</f>
        <v>114.79573404272156</v>
      </c>
      <c r="K54" s="55">
        <f>I54/H54*100</f>
        <v>98.572537183034143</v>
      </c>
    </row>
    <row r="55" spans="2:11">
      <c r="B55" s="7">
        <v>3</v>
      </c>
      <c r="C55" s="7"/>
      <c r="D55" s="7"/>
      <c r="E55" s="7"/>
      <c r="F55" s="7" t="s">
        <v>4</v>
      </c>
      <c r="G55" s="54">
        <f>G56+G65+G96</f>
        <v>5958195.7899999991</v>
      </c>
      <c r="H55" s="54">
        <f>H56+H65+H96</f>
        <v>7087950</v>
      </c>
      <c r="I55" s="54">
        <f>I56+I65+I96</f>
        <v>6937719.1000000006</v>
      </c>
      <c r="J55" s="55">
        <f t="shared" si="4"/>
        <v>116.43993155854319</v>
      </c>
      <c r="K55" s="55">
        <f t="shared" ref="K55:K117" si="5">I55/H55*100</f>
        <v>97.880474608314117</v>
      </c>
    </row>
    <row r="56" spans="2:11">
      <c r="B56" s="7"/>
      <c r="C56" s="12">
        <v>31</v>
      </c>
      <c r="D56" s="12"/>
      <c r="E56" s="12"/>
      <c r="F56" s="12" t="s">
        <v>5</v>
      </c>
      <c r="G56" s="54">
        <f>G57+G61+G62</f>
        <v>4779747.5999999996</v>
      </c>
      <c r="H56" s="54">
        <f>H57+H61+H62</f>
        <v>5931450</v>
      </c>
      <c r="I56" s="54">
        <f>I57+I61+I62</f>
        <v>5850188.2400000002</v>
      </c>
      <c r="J56" s="55">
        <f t="shared" si="4"/>
        <v>122.39533819735588</v>
      </c>
      <c r="K56" s="55">
        <f t="shared" si="5"/>
        <v>98.629984910940834</v>
      </c>
    </row>
    <row r="57" spans="2:11">
      <c r="B57" s="8"/>
      <c r="C57" s="8"/>
      <c r="D57" s="8">
        <v>311</v>
      </c>
      <c r="E57" s="8"/>
      <c r="F57" s="8" t="s">
        <v>27</v>
      </c>
      <c r="G57" s="54">
        <f>SUM(G58,G59,G60)</f>
        <v>4008670.3</v>
      </c>
      <c r="H57" s="54">
        <v>4930000</v>
      </c>
      <c r="I57" s="54">
        <f>SUM(I58,I59,I60)</f>
        <v>4914367.49</v>
      </c>
      <c r="J57" s="55">
        <f t="shared" si="4"/>
        <v>122.59345673801111</v>
      </c>
      <c r="K57" s="55">
        <f t="shared" si="5"/>
        <v>99.682910547667348</v>
      </c>
    </row>
    <row r="58" spans="2:11">
      <c r="B58" s="8"/>
      <c r="C58" s="8"/>
      <c r="D58" s="8"/>
      <c r="E58" s="8">
        <v>3111</v>
      </c>
      <c r="F58" s="8" t="s">
        <v>28</v>
      </c>
      <c r="G58" s="54">
        <v>3806934.71</v>
      </c>
      <c r="H58" s="54"/>
      <c r="I58" s="55">
        <v>4660006.9400000004</v>
      </c>
      <c r="J58" s="55">
        <f t="shared" si="4"/>
        <v>122.40837563510513</v>
      </c>
      <c r="K58" s="55" t="e">
        <f t="shared" si="5"/>
        <v>#DIV/0!</v>
      </c>
    </row>
    <row r="59" spans="2:11">
      <c r="B59" s="8"/>
      <c r="C59" s="8"/>
      <c r="D59" s="8"/>
      <c r="E59" s="8">
        <v>3113</v>
      </c>
      <c r="F59" s="13" t="s">
        <v>95</v>
      </c>
      <c r="G59" s="54">
        <v>171684.02</v>
      </c>
      <c r="H59" s="54"/>
      <c r="I59" s="55">
        <v>220089.91</v>
      </c>
      <c r="J59" s="55">
        <f t="shared" si="4"/>
        <v>128.19475569129847</v>
      </c>
      <c r="K59" s="55" t="e">
        <f t="shared" si="5"/>
        <v>#DIV/0!</v>
      </c>
    </row>
    <row r="60" spans="2:11">
      <c r="B60" s="8"/>
      <c r="C60" s="8"/>
      <c r="D60" s="8"/>
      <c r="E60" s="8">
        <v>3114</v>
      </c>
      <c r="F60" s="13" t="s">
        <v>96</v>
      </c>
      <c r="G60" s="54">
        <v>30051.57</v>
      </c>
      <c r="H60" s="54"/>
      <c r="I60" s="55">
        <v>34270.639999999999</v>
      </c>
      <c r="J60" s="55">
        <f t="shared" si="4"/>
        <v>114.03943288154331</v>
      </c>
      <c r="K60" s="55" t="e">
        <f t="shared" si="5"/>
        <v>#DIV/0!</v>
      </c>
    </row>
    <row r="61" spans="2:11">
      <c r="B61" s="8"/>
      <c r="C61" s="8"/>
      <c r="D61" s="8">
        <v>312</v>
      </c>
      <c r="E61" s="8"/>
      <c r="F61" s="13" t="s">
        <v>97</v>
      </c>
      <c r="G61" s="54">
        <v>157194.99</v>
      </c>
      <c r="H61" s="54">
        <v>188000</v>
      </c>
      <c r="I61" s="55">
        <v>172196.66</v>
      </c>
      <c r="J61" s="55">
        <f t="shared" si="4"/>
        <v>109.54335122258033</v>
      </c>
      <c r="K61" s="55">
        <f t="shared" si="5"/>
        <v>91.593968085106383</v>
      </c>
    </row>
    <row r="62" spans="2:11">
      <c r="B62" s="8"/>
      <c r="C62" s="8"/>
      <c r="D62" s="8">
        <v>313</v>
      </c>
      <c r="E62" s="8"/>
      <c r="F62" s="13" t="s">
        <v>98</v>
      </c>
      <c r="G62" s="54">
        <f>SUM(G63,G64)</f>
        <v>613882.31000000006</v>
      </c>
      <c r="H62" s="54">
        <v>813450</v>
      </c>
      <c r="I62" s="54">
        <f>SUM(I63,I64)</f>
        <v>763624.09</v>
      </c>
      <c r="J62" s="55">
        <f t="shared" si="4"/>
        <v>124.39258756291576</v>
      </c>
      <c r="K62" s="55">
        <f t="shared" si="5"/>
        <v>93.874742147642749</v>
      </c>
    </row>
    <row r="63" spans="2:11">
      <c r="B63" s="8"/>
      <c r="C63" s="8"/>
      <c r="D63" s="8"/>
      <c r="E63" s="8">
        <v>3132</v>
      </c>
      <c r="F63" s="13" t="s">
        <v>99</v>
      </c>
      <c r="G63" s="54">
        <v>613882.31000000006</v>
      </c>
      <c r="H63" s="54"/>
      <c r="I63" s="55">
        <v>763624.09</v>
      </c>
      <c r="J63" s="55">
        <f t="shared" si="4"/>
        <v>124.39258756291576</v>
      </c>
      <c r="K63" s="55" t="e">
        <f t="shared" si="5"/>
        <v>#DIV/0!</v>
      </c>
    </row>
    <row r="64" spans="2:11" ht="25.5">
      <c r="B64" s="8"/>
      <c r="C64" s="8"/>
      <c r="D64" s="8"/>
      <c r="E64" s="8">
        <v>3133</v>
      </c>
      <c r="F64" s="56" t="s">
        <v>100</v>
      </c>
      <c r="G64" s="54">
        <v>0</v>
      </c>
      <c r="H64" s="54"/>
      <c r="I64" s="54">
        <v>0</v>
      </c>
      <c r="J64" s="55" t="e">
        <f t="shared" si="4"/>
        <v>#DIV/0!</v>
      </c>
      <c r="K64" s="55" t="e">
        <f t="shared" si="5"/>
        <v>#DIV/0!</v>
      </c>
    </row>
    <row r="65" spans="2:11">
      <c r="B65" s="8"/>
      <c r="C65" s="8">
        <v>32</v>
      </c>
      <c r="D65" s="9"/>
      <c r="E65" s="9"/>
      <c r="F65" s="8" t="s">
        <v>13</v>
      </c>
      <c r="G65" s="54">
        <f>G66+G70+G77+G87+G88</f>
        <v>1171582.8899999999</v>
      </c>
      <c r="H65" s="54">
        <f>H66+H70+H77+H87+H88</f>
        <v>1148000</v>
      </c>
      <c r="I65" s="54">
        <f>I66+I70+I77+I87+I88</f>
        <v>1080570.6100000001</v>
      </c>
      <c r="J65" s="55">
        <f t="shared" si="4"/>
        <v>92.231682386553132</v>
      </c>
      <c r="K65" s="55">
        <f t="shared" si="5"/>
        <v>94.126359756097571</v>
      </c>
    </row>
    <row r="66" spans="2:11">
      <c r="B66" s="8"/>
      <c r="C66" s="8"/>
      <c r="D66" s="8">
        <v>321</v>
      </c>
      <c r="E66" s="8"/>
      <c r="F66" s="8" t="s">
        <v>29</v>
      </c>
      <c r="G66" s="54">
        <f>SUM(G67,G68,G69)</f>
        <v>167087.82999999999</v>
      </c>
      <c r="H66" s="54">
        <v>162000</v>
      </c>
      <c r="I66" s="54">
        <f>SUM(I67,I68,I69)</f>
        <v>149250.34</v>
      </c>
      <c r="J66" s="55">
        <f t="shared" si="4"/>
        <v>89.324482818407546</v>
      </c>
      <c r="K66" s="55">
        <f t="shared" si="5"/>
        <v>92.129839506172843</v>
      </c>
    </row>
    <row r="67" spans="2:11">
      <c r="B67" s="8"/>
      <c r="C67" s="28"/>
      <c r="D67" s="8"/>
      <c r="E67" s="8">
        <v>3211</v>
      </c>
      <c r="F67" s="34" t="s">
        <v>30</v>
      </c>
      <c r="G67" s="54">
        <v>55409.25</v>
      </c>
      <c r="H67" s="54"/>
      <c r="I67" s="55">
        <v>51280.35</v>
      </c>
      <c r="J67" s="55">
        <f t="shared" si="4"/>
        <v>92.548356095778232</v>
      </c>
      <c r="K67" s="55" t="e">
        <f t="shared" si="5"/>
        <v>#DIV/0!</v>
      </c>
    </row>
    <row r="68" spans="2:11" ht="25.5">
      <c r="B68" s="8"/>
      <c r="C68" s="28"/>
      <c r="D68" s="8"/>
      <c r="E68" s="8">
        <v>3212</v>
      </c>
      <c r="F68" s="56" t="s">
        <v>101</v>
      </c>
      <c r="G68" s="54">
        <v>99459</v>
      </c>
      <c r="H68" s="54"/>
      <c r="I68" s="55">
        <v>92017.8</v>
      </c>
      <c r="J68" s="55">
        <f t="shared" si="4"/>
        <v>92.518324133562572</v>
      </c>
      <c r="K68" s="55" t="e">
        <f t="shared" si="5"/>
        <v>#DIV/0!</v>
      </c>
    </row>
    <row r="69" spans="2:11">
      <c r="B69" s="8"/>
      <c r="C69" s="28"/>
      <c r="D69" s="9"/>
      <c r="E69" s="8">
        <v>3213</v>
      </c>
      <c r="F69" s="13" t="s">
        <v>102</v>
      </c>
      <c r="G69" s="54">
        <v>12219.58</v>
      </c>
      <c r="H69" s="54"/>
      <c r="I69" s="55">
        <v>5952.19</v>
      </c>
      <c r="J69" s="55">
        <f t="shared" si="4"/>
        <v>48.710266637642206</v>
      </c>
      <c r="K69" s="55" t="e">
        <f t="shared" si="5"/>
        <v>#DIV/0!</v>
      </c>
    </row>
    <row r="70" spans="2:11">
      <c r="B70" s="8"/>
      <c r="C70" s="28"/>
      <c r="D70" s="9">
        <v>322</v>
      </c>
      <c r="E70" s="8"/>
      <c r="F70" s="13" t="s">
        <v>103</v>
      </c>
      <c r="G70" s="54">
        <f>SUM(G71,G72,G73,G74,G75,G76)</f>
        <v>435784.20999999996</v>
      </c>
      <c r="H70" s="54">
        <v>385000</v>
      </c>
      <c r="I70" s="54">
        <f>SUM(I71,I72,I73,I74,I75,I76)</f>
        <v>380777.19</v>
      </c>
      <c r="J70" s="55">
        <f t="shared" si="4"/>
        <v>87.377463722239966</v>
      </c>
      <c r="K70" s="55">
        <f t="shared" si="5"/>
        <v>98.903166233766242</v>
      </c>
    </row>
    <row r="71" spans="2:11">
      <c r="B71" s="8"/>
      <c r="C71" s="28"/>
      <c r="D71" s="9"/>
      <c r="E71" s="8">
        <v>3221</v>
      </c>
      <c r="F71" s="13" t="s">
        <v>104</v>
      </c>
      <c r="G71" s="54">
        <v>47487.21</v>
      </c>
      <c r="H71" s="54"/>
      <c r="I71" s="55">
        <v>46749.51</v>
      </c>
      <c r="J71" s="55">
        <f t="shared" si="4"/>
        <v>98.44652907593435</v>
      </c>
      <c r="K71" s="55" t="e">
        <f t="shared" si="5"/>
        <v>#DIV/0!</v>
      </c>
    </row>
    <row r="72" spans="2:11">
      <c r="B72" s="8"/>
      <c r="C72" s="28"/>
      <c r="D72" s="9"/>
      <c r="E72" s="8">
        <v>3222</v>
      </c>
      <c r="F72" s="13" t="s">
        <v>105</v>
      </c>
      <c r="G72" s="54">
        <v>124407.84</v>
      </c>
      <c r="H72" s="54"/>
      <c r="I72" s="55">
        <v>121741.91</v>
      </c>
      <c r="J72" s="55">
        <f t="shared" si="4"/>
        <v>97.857104504024832</v>
      </c>
      <c r="K72" s="55" t="e">
        <f t="shared" si="5"/>
        <v>#DIV/0!</v>
      </c>
    </row>
    <row r="73" spans="2:11">
      <c r="B73" s="8"/>
      <c r="C73" s="28"/>
      <c r="D73" s="9"/>
      <c r="E73" s="8">
        <v>3223</v>
      </c>
      <c r="F73" s="13" t="s">
        <v>106</v>
      </c>
      <c r="G73" s="54">
        <v>220154.28</v>
      </c>
      <c r="H73" s="54"/>
      <c r="I73" s="55">
        <v>181348.02</v>
      </c>
      <c r="J73" s="55">
        <f t="shared" si="4"/>
        <v>82.373152136765185</v>
      </c>
      <c r="K73" s="55" t="e">
        <f t="shared" si="5"/>
        <v>#DIV/0!</v>
      </c>
    </row>
    <row r="74" spans="2:11">
      <c r="B74" s="8"/>
      <c r="C74" s="28"/>
      <c r="D74" s="9"/>
      <c r="E74" s="8">
        <v>3224</v>
      </c>
      <c r="F74" s="13" t="s">
        <v>107</v>
      </c>
      <c r="G74" s="54">
        <v>6830.68</v>
      </c>
      <c r="H74" s="54"/>
      <c r="I74" s="55">
        <v>8738.27</v>
      </c>
      <c r="J74" s="55">
        <f t="shared" si="4"/>
        <v>127.92679498966429</v>
      </c>
      <c r="K74" s="55" t="e">
        <f t="shared" si="5"/>
        <v>#DIV/0!</v>
      </c>
    </row>
    <row r="75" spans="2:11">
      <c r="B75" s="8"/>
      <c r="C75" s="28"/>
      <c r="D75" s="9"/>
      <c r="E75" s="8">
        <v>3225</v>
      </c>
      <c r="F75" s="13" t="s">
        <v>108</v>
      </c>
      <c r="G75" s="54">
        <v>31826.82</v>
      </c>
      <c r="H75" s="54"/>
      <c r="I75" s="55">
        <v>21973.68</v>
      </c>
      <c r="J75" s="55">
        <f t="shared" si="4"/>
        <v>69.041393390857138</v>
      </c>
      <c r="K75" s="55" t="e">
        <f t="shared" si="5"/>
        <v>#DIV/0!</v>
      </c>
    </row>
    <row r="76" spans="2:11">
      <c r="B76" s="8"/>
      <c r="C76" s="28"/>
      <c r="D76" s="9"/>
      <c r="E76" s="8">
        <v>3227</v>
      </c>
      <c r="F76" s="13" t="s">
        <v>109</v>
      </c>
      <c r="G76" s="54">
        <v>5077.38</v>
      </c>
      <c r="H76" s="54"/>
      <c r="I76" s="55">
        <v>225.8</v>
      </c>
      <c r="J76" s="55">
        <f t="shared" si="4"/>
        <v>4.4471755117796974</v>
      </c>
      <c r="K76" s="55" t="e">
        <f t="shared" si="5"/>
        <v>#DIV/0!</v>
      </c>
    </row>
    <row r="77" spans="2:11">
      <c r="B77" s="8"/>
      <c r="C77" s="28"/>
      <c r="D77" s="9">
        <v>323</v>
      </c>
      <c r="E77" s="8"/>
      <c r="F77" s="13" t="s">
        <v>110</v>
      </c>
      <c r="G77" s="54">
        <f>SUM(G78,G79,G80,G81,G82,G83,G84,G85,G86)</f>
        <v>500044.29</v>
      </c>
      <c r="H77" s="54">
        <v>530000</v>
      </c>
      <c r="I77" s="54">
        <f>SUM(I78,I79,I80,I81,I82,I83,I84,I85,I86)</f>
        <v>480316.76</v>
      </c>
      <c r="J77" s="55">
        <f t="shared" si="4"/>
        <v>96.054843461966144</v>
      </c>
      <c r="K77" s="55">
        <f t="shared" si="5"/>
        <v>90.625803773584906</v>
      </c>
    </row>
    <row r="78" spans="2:11">
      <c r="B78" s="8"/>
      <c r="C78" s="28"/>
      <c r="D78" s="9"/>
      <c r="E78" s="8">
        <v>3231</v>
      </c>
      <c r="F78" s="13" t="s">
        <v>111</v>
      </c>
      <c r="G78" s="54">
        <v>51232.800000000003</v>
      </c>
      <c r="H78" s="54"/>
      <c r="I78" s="55">
        <v>51959.74</v>
      </c>
      <c r="J78" s="55">
        <f t="shared" si="4"/>
        <v>101.4188957074374</v>
      </c>
      <c r="K78" s="55" t="e">
        <f t="shared" si="5"/>
        <v>#DIV/0!</v>
      </c>
    </row>
    <row r="79" spans="2:11">
      <c r="B79" s="8"/>
      <c r="C79" s="28"/>
      <c r="D79" s="9"/>
      <c r="E79" s="8">
        <v>3232</v>
      </c>
      <c r="F79" s="13" t="s">
        <v>112</v>
      </c>
      <c r="G79" s="54">
        <v>205583.31</v>
      </c>
      <c r="H79" s="54"/>
      <c r="I79" s="55">
        <v>166015.62</v>
      </c>
      <c r="J79" s="55">
        <f t="shared" si="4"/>
        <v>80.753452213606252</v>
      </c>
      <c r="K79" s="55" t="e">
        <f t="shared" si="5"/>
        <v>#DIV/0!</v>
      </c>
    </row>
    <row r="80" spans="2:11">
      <c r="B80" s="8"/>
      <c r="C80" s="28"/>
      <c r="D80" s="9"/>
      <c r="E80" s="8">
        <v>3233</v>
      </c>
      <c r="F80" s="13" t="s">
        <v>113</v>
      </c>
      <c r="G80" s="54">
        <v>6373.24</v>
      </c>
      <c r="H80" s="54"/>
      <c r="I80" s="55">
        <v>3535.88</v>
      </c>
      <c r="J80" s="55">
        <f t="shared" si="4"/>
        <v>55.480101173029738</v>
      </c>
      <c r="K80" s="55" t="e">
        <f t="shared" si="5"/>
        <v>#DIV/0!</v>
      </c>
    </row>
    <row r="81" spans="2:11">
      <c r="B81" s="8"/>
      <c r="C81" s="28"/>
      <c r="D81" s="9"/>
      <c r="E81" s="8">
        <v>3234</v>
      </c>
      <c r="F81" s="13" t="s">
        <v>114</v>
      </c>
      <c r="G81" s="54">
        <v>43168.480000000003</v>
      </c>
      <c r="H81" s="54"/>
      <c r="I81" s="55">
        <v>48852</v>
      </c>
      <c r="J81" s="55">
        <f t="shared" si="4"/>
        <v>113.16590252888217</v>
      </c>
      <c r="K81" s="55" t="e">
        <f t="shared" si="5"/>
        <v>#DIV/0!</v>
      </c>
    </row>
    <row r="82" spans="2:11">
      <c r="B82" s="8"/>
      <c r="C82" s="28"/>
      <c r="D82" s="9"/>
      <c r="E82" s="8">
        <v>3235</v>
      </c>
      <c r="F82" s="13" t="s">
        <v>115</v>
      </c>
      <c r="G82" s="54">
        <v>47747.53</v>
      </c>
      <c r="H82" s="54"/>
      <c r="I82" s="55">
        <v>44913.63</v>
      </c>
      <c r="J82" s="55">
        <f t="shared" si="4"/>
        <v>94.064823876753408</v>
      </c>
      <c r="K82" s="55" t="e">
        <f t="shared" si="5"/>
        <v>#DIV/0!</v>
      </c>
    </row>
    <row r="83" spans="2:11">
      <c r="B83" s="8"/>
      <c r="C83" s="28"/>
      <c r="D83" s="9"/>
      <c r="E83" s="8">
        <v>3236</v>
      </c>
      <c r="F83" s="13" t="s">
        <v>116</v>
      </c>
      <c r="G83" s="54">
        <v>43145.5</v>
      </c>
      <c r="H83" s="54"/>
      <c r="I83" s="55">
        <v>49992.1</v>
      </c>
      <c r="J83" s="55">
        <f t="shared" si="4"/>
        <v>115.86863056402174</v>
      </c>
      <c r="K83" s="55" t="e">
        <f t="shared" si="5"/>
        <v>#DIV/0!</v>
      </c>
    </row>
    <row r="84" spans="2:11">
      <c r="B84" s="8"/>
      <c r="C84" s="28"/>
      <c r="D84" s="9"/>
      <c r="E84" s="8">
        <v>3237</v>
      </c>
      <c r="F84" s="13" t="s">
        <v>117</v>
      </c>
      <c r="G84" s="54">
        <v>37270.61</v>
      </c>
      <c r="H84" s="54"/>
      <c r="I84" s="55">
        <v>46622.66</v>
      </c>
      <c r="J84" s="55">
        <f t="shared" si="4"/>
        <v>125.09229121820115</v>
      </c>
      <c r="K84" s="55" t="e">
        <f t="shared" si="5"/>
        <v>#DIV/0!</v>
      </c>
    </row>
    <row r="85" spans="2:11">
      <c r="B85" s="8"/>
      <c r="C85" s="28"/>
      <c r="D85" s="9"/>
      <c r="E85" s="8">
        <v>3238</v>
      </c>
      <c r="F85" s="13" t="s">
        <v>118</v>
      </c>
      <c r="G85" s="54">
        <v>58706.31</v>
      </c>
      <c r="H85" s="54"/>
      <c r="I85" s="55">
        <v>61118.65</v>
      </c>
      <c r="J85" s="55">
        <f t="shared" si="4"/>
        <v>104.10916645927841</v>
      </c>
      <c r="K85" s="55" t="e">
        <f t="shared" si="5"/>
        <v>#DIV/0!</v>
      </c>
    </row>
    <row r="86" spans="2:11">
      <c r="B86" s="8"/>
      <c r="C86" s="28"/>
      <c r="D86" s="9"/>
      <c r="E86" s="8">
        <v>3239</v>
      </c>
      <c r="F86" s="13" t="s">
        <v>119</v>
      </c>
      <c r="G86" s="54">
        <v>6816.51</v>
      </c>
      <c r="H86" s="54"/>
      <c r="I86" s="55">
        <v>7306.48</v>
      </c>
      <c r="J86" s="55">
        <f t="shared" ref="J86:J117" si="6">I86/G86*100</f>
        <v>107.18798916160908</v>
      </c>
      <c r="K86" s="55" t="e">
        <f t="shared" si="5"/>
        <v>#DIV/0!</v>
      </c>
    </row>
    <row r="87" spans="2:11">
      <c r="B87" s="8"/>
      <c r="C87" s="28"/>
      <c r="D87" s="9">
        <v>324</v>
      </c>
      <c r="E87" s="8"/>
      <c r="F87" s="13" t="s">
        <v>120</v>
      </c>
      <c r="G87" s="54">
        <v>563.85</v>
      </c>
      <c r="H87" s="54">
        <v>1000</v>
      </c>
      <c r="I87" s="55">
        <v>264.95999999999998</v>
      </c>
      <c r="J87" s="55">
        <f t="shared" si="6"/>
        <v>46.991221069433351</v>
      </c>
      <c r="K87" s="55">
        <f t="shared" si="5"/>
        <v>26.495999999999999</v>
      </c>
    </row>
    <row r="88" spans="2:11">
      <c r="B88" s="8"/>
      <c r="C88" s="28"/>
      <c r="D88" s="9">
        <v>329</v>
      </c>
      <c r="E88" s="8"/>
      <c r="F88" s="13" t="s">
        <v>121</v>
      </c>
      <c r="G88" s="54">
        <f>SUM(G89,G90,G91,G92,G93,G94,G95)</f>
        <v>68102.709999999992</v>
      </c>
      <c r="H88" s="54">
        <v>70000</v>
      </c>
      <c r="I88" s="54">
        <f>SUM(I89,I90,I91,I92,I93,I94,I95)</f>
        <v>69961.36</v>
      </c>
      <c r="J88" s="55">
        <f t="shared" si="6"/>
        <v>102.72918654778937</v>
      </c>
      <c r="K88" s="55">
        <f t="shared" si="5"/>
        <v>99.944800000000001</v>
      </c>
    </row>
    <row r="89" spans="2:11" ht="25.5">
      <c r="B89" s="8"/>
      <c r="C89" s="28"/>
      <c r="D89" s="9"/>
      <c r="E89" s="58">
        <v>3291</v>
      </c>
      <c r="F89" s="56" t="s">
        <v>122</v>
      </c>
      <c r="G89" s="60">
        <v>9005.66</v>
      </c>
      <c r="H89" s="54"/>
      <c r="I89" s="59">
        <v>8243.76</v>
      </c>
      <c r="J89" s="55">
        <f t="shared" si="6"/>
        <v>91.539764992238219</v>
      </c>
      <c r="K89" s="55" t="e">
        <f t="shared" si="5"/>
        <v>#DIV/0!</v>
      </c>
    </row>
    <row r="90" spans="2:11">
      <c r="B90" s="8"/>
      <c r="C90" s="28"/>
      <c r="D90" s="9"/>
      <c r="E90" s="8">
        <v>3292</v>
      </c>
      <c r="F90" s="13" t="s">
        <v>123</v>
      </c>
      <c r="G90" s="54">
        <v>35739.35</v>
      </c>
      <c r="H90" s="54"/>
      <c r="I90" s="55">
        <v>27736.22</v>
      </c>
      <c r="J90" s="55">
        <f t="shared" si="6"/>
        <v>77.606951441478373</v>
      </c>
      <c r="K90" s="55" t="e">
        <f t="shared" si="5"/>
        <v>#DIV/0!</v>
      </c>
    </row>
    <row r="91" spans="2:11">
      <c r="B91" s="8"/>
      <c r="C91" s="28"/>
      <c r="D91" s="9"/>
      <c r="E91" s="8">
        <v>3293</v>
      </c>
      <c r="F91" s="13" t="s">
        <v>124</v>
      </c>
      <c r="G91" s="54">
        <v>5982.83</v>
      </c>
      <c r="H91" s="54"/>
      <c r="I91" s="55">
        <v>11221.43</v>
      </c>
      <c r="J91" s="55">
        <f t="shared" si="6"/>
        <v>187.5605691620855</v>
      </c>
      <c r="K91" s="55" t="e">
        <f t="shared" si="5"/>
        <v>#DIV/0!</v>
      </c>
    </row>
    <row r="92" spans="2:11">
      <c r="B92" s="8"/>
      <c r="C92" s="28"/>
      <c r="D92" s="9"/>
      <c r="E92" s="8">
        <v>3294</v>
      </c>
      <c r="F92" s="13" t="s">
        <v>125</v>
      </c>
      <c r="G92" s="54">
        <v>2152.06</v>
      </c>
      <c r="H92" s="54"/>
      <c r="I92" s="55">
        <v>2617.21</v>
      </c>
      <c r="J92" s="55">
        <f t="shared" si="6"/>
        <v>121.61417432599464</v>
      </c>
      <c r="K92" s="55" t="e">
        <f t="shared" si="5"/>
        <v>#DIV/0!</v>
      </c>
    </row>
    <row r="93" spans="2:11">
      <c r="B93" s="8"/>
      <c r="C93" s="28"/>
      <c r="D93" s="9"/>
      <c r="E93" s="8">
        <v>3295</v>
      </c>
      <c r="F93" s="13" t="s">
        <v>126</v>
      </c>
      <c r="G93" s="54">
        <v>8351.6200000000008</v>
      </c>
      <c r="H93" s="54"/>
      <c r="I93" s="55">
        <v>4678.1499999999996</v>
      </c>
      <c r="J93" s="55">
        <f t="shared" si="6"/>
        <v>56.014880945253722</v>
      </c>
      <c r="K93" s="55" t="e">
        <f t="shared" si="5"/>
        <v>#DIV/0!</v>
      </c>
    </row>
    <row r="94" spans="2:11">
      <c r="B94" s="8"/>
      <c r="C94" s="28"/>
      <c r="D94" s="9"/>
      <c r="E94" s="8">
        <v>3296</v>
      </c>
      <c r="F94" s="13" t="s">
        <v>127</v>
      </c>
      <c r="G94" s="54">
        <v>290.33</v>
      </c>
      <c r="H94" s="54"/>
      <c r="I94" s="55">
        <v>0</v>
      </c>
      <c r="J94" s="55">
        <f t="shared" si="6"/>
        <v>0</v>
      </c>
      <c r="K94" s="55" t="e">
        <f t="shared" si="5"/>
        <v>#DIV/0!</v>
      </c>
    </row>
    <row r="95" spans="2:11">
      <c r="B95" s="8"/>
      <c r="C95" s="28"/>
      <c r="D95" s="9"/>
      <c r="E95" s="8">
        <v>3299</v>
      </c>
      <c r="F95" s="13" t="s">
        <v>121</v>
      </c>
      <c r="G95" s="54">
        <v>6580.86</v>
      </c>
      <c r="H95" s="54"/>
      <c r="I95" s="55">
        <v>15464.59</v>
      </c>
      <c r="J95" s="55">
        <f t="shared" si="6"/>
        <v>234.99345070401137</v>
      </c>
      <c r="K95" s="55" t="e">
        <f t="shared" si="5"/>
        <v>#DIV/0!</v>
      </c>
    </row>
    <row r="96" spans="2:11">
      <c r="B96" s="8"/>
      <c r="C96" s="8">
        <v>34</v>
      </c>
      <c r="D96" s="9"/>
      <c r="E96" s="8"/>
      <c r="F96" s="13" t="s">
        <v>128</v>
      </c>
      <c r="G96" s="54">
        <f>G97</f>
        <v>6865.3</v>
      </c>
      <c r="H96" s="54">
        <f>H97</f>
        <v>8500</v>
      </c>
      <c r="I96" s="54">
        <f>I97</f>
        <v>6960.25</v>
      </c>
      <c r="J96" s="55">
        <f t="shared" si="6"/>
        <v>101.38304225598299</v>
      </c>
      <c r="K96" s="55">
        <f t="shared" si="5"/>
        <v>81.885294117647049</v>
      </c>
    </row>
    <row r="97" spans="2:11">
      <c r="B97" s="8"/>
      <c r="C97" s="28"/>
      <c r="D97" s="9">
        <v>343</v>
      </c>
      <c r="E97" s="8"/>
      <c r="F97" s="13" t="s">
        <v>129</v>
      </c>
      <c r="G97" s="54">
        <f>SUM(G98,G99,G100)</f>
        <v>6865.3</v>
      </c>
      <c r="H97" s="54">
        <v>8500</v>
      </c>
      <c r="I97" s="54">
        <f>SUM(I98,I99,I100)</f>
        <v>6960.25</v>
      </c>
      <c r="J97" s="55">
        <f t="shared" si="6"/>
        <v>101.38304225598299</v>
      </c>
      <c r="K97" s="55">
        <f t="shared" si="5"/>
        <v>81.885294117647049</v>
      </c>
    </row>
    <row r="98" spans="2:11">
      <c r="B98" s="8"/>
      <c r="C98" s="28"/>
      <c r="D98" s="9"/>
      <c r="E98" s="8">
        <v>3431</v>
      </c>
      <c r="F98" s="13" t="s">
        <v>130</v>
      </c>
      <c r="G98" s="54">
        <v>6726.74</v>
      </c>
      <c r="H98" s="54"/>
      <c r="I98" s="55">
        <v>6333.46</v>
      </c>
      <c r="J98" s="55">
        <f t="shared" si="6"/>
        <v>94.153482965002368</v>
      </c>
      <c r="K98" s="55" t="e">
        <f t="shared" si="5"/>
        <v>#DIV/0!</v>
      </c>
    </row>
    <row r="99" spans="2:11" ht="25.5">
      <c r="B99" s="8"/>
      <c r="C99" s="28"/>
      <c r="D99" s="9"/>
      <c r="E99" s="8">
        <v>3432</v>
      </c>
      <c r="F99" s="56" t="s">
        <v>131</v>
      </c>
      <c r="G99" s="54">
        <v>0</v>
      </c>
      <c r="H99" s="54"/>
      <c r="I99" s="55">
        <v>0</v>
      </c>
      <c r="J99" s="55" t="e">
        <f t="shared" si="6"/>
        <v>#DIV/0!</v>
      </c>
      <c r="K99" s="55" t="e">
        <f t="shared" si="5"/>
        <v>#DIV/0!</v>
      </c>
    </row>
    <row r="100" spans="2:11">
      <c r="B100" s="8"/>
      <c r="C100" s="28"/>
      <c r="D100" s="9"/>
      <c r="E100" s="8">
        <v>3433</v>
      </c>
      <c r="F100" s="56" t="s">
        <v>132</v>
      </c>
      <c r="G100" s="54">
        <v>138.56</v>
      </c>
      <c r="H100" s="54"/>
      <c r="I100" s="55">
        <v>626.79</v>
      </c>
      <c r="J100" s="55">
        <f t="shared" si="6"/>
        <v>452.35998845265584</v>
      </c>
      <c r="K100" s="55" t="e">
        <f t="shared" si="5"/>
        <v>#DIV/0!</v>
      </c>
    </row>
    <row r="101" spans="2:11">
      <c r="B101" s="10">
        <v>4</v>
      </c>
      <c r="C101" s="11"/>
      <c r="D101" s="11"/>
      <c r="E101" s="11"/>
      <c r="F101" s="26" t="s">
        <v>6</v>
      </c>
      <c r="G101" s="54">
        <f>G102+G114</f>
        <v>233686.19</v>
      </c>
      <c r="H101" s="54">
        <f>H102+H114</f>
        <v>123000</v>
      </c>
      <c r="I101" s="54">
        <f>I102+I114</f>
        <v>170297.27000000002</v>
      </c>
      <c r="J101" s="55">
        <f t="shared" si="6"/>
        <v>72.8743405846961</v>
      </c>
      <c r="K101" s="55">
        <f t="shared" si="5"/>
        <v>138.45306504065042</v>
      </c>
    </row>
    <row r="102" spans="2:11">
      <c r="B102" s="12"/>
      <c r="C102" s="12">
        <v>42</v>
      </c>
      <c r="D102" s="12"/>
      <c r="E102" s="12"/>
      <c r="F102" s="27" t="s">
        <v>133</v>
      </c>
      <c r="G102" s="54">
        <f>G103+G105+G112</f>
        <v>101590.2</v>
      </c>
      <c r="H102" s="54">
        <f>H103+H105+H112</f>
        <v>78000</v>
      </c>
      <c r="I102" s="54">
        <f>I103+I105+I112</f>
        <v>127394.77</v>
      </c>
      <c r="J102" s="55">
        <f t="shared" si="6"/>
        <v>125.4006488814866</v>
      </c>
      <c r="K102" s="55">
        <f t="shared" si="5"/>
        <v>163.32662820512823</v>
      </c>
    </row>
    <row r="103" spans="2:11">
      <c r="B103" s="12"/>
      <c r="C103" s="12"/>
      <c r="D103" s="8">
        <v>421</v>
      </c>
      <c r="E103" s="8"/>
      <c r="F103" s="13" t="s">
        <v>134</v>
      </c>
      <c r="G103" s="54">
        <f>SUM(G104)</f>
        <v>0</v>
      </c>
      <c r="H103" s="54">
        <f>SUM(H104)</f>
        <v>0</v>
      </c>
      <c r="I103" s="54">
        <f>SUM(I104)</f>
        <v>0</v>
      </c>
      <c r="J103" s="55" t="e">
        <f t="shared" si="6"/>
        <v>#DIV/0!</v>
      </c>
      <c r="K103" s="55" t="e">
        <f t="shared" si="5"/>
        <v>#DIV/0!</v>
      </c>
    </row>
    <row r="104" spans="2:11">
      <c r="B104" s="12"/>
      <c r="C104" s="12"/>
      <c r="D104" s="8"/>
      <c r="E104" s="8">
        <v>4212</v>
      </c>
      <c r="F104" s="13" t="s">
        <v>135</v>
      </c>
      <c r="G104" s="54">
        <v>0</v>
      </c>
      <c r="H104" s="6"/>
      <c r="I104" s="55">
        <v>0</v>
      </c>
      <c r="J104" s="55" t="e">
        <f t="shared" si="6"/>
        <v>#DIV/0!</v>
      </c>
      <c r="K104" s="55" t="e">
        <f t="shared" si="5"/>
        <v>#DIV/0!</v>
      </c>
    </row>
    <row r="105" spans="2:11">
      <c r="B105" s="12"/>
      <c r="C105" s="12"/>
      <c r="D105" s="8">
        <v>422</v>
      </c>
      <c r="E105" s="8"/>
      <c r="F105" s="13" t="s">
        <v>136</v>
      </c>
      <c r="G105" s="54">
        <f>SUM(G106,G107,G108,G109,G110,G111)</f>
        <v>79142.69</v>
      </c>
      <c r="H105" s="54">
        <v>78000</v>
      </c>
      <c r="I105" s="54">
        <f>SUM(I106,I107,I108,I109,I110,I111)</f>
        <v>127394.77</v>
      </c>
      <c r="J105" s="55">
        <f t="shared" si="6"/>
        <v>160.96846089007084</v>
      </c>
      <c r="K105" s="55">
        <f t="shared" si="5"/>
        <v>163.32662820512823</v>
      </c>
    </row>
    <row r="106" spans="2:11">
      <c r="B106" s="12"/>
      <c r="C106" s="12"/>
      <c r="D106" s="8"/>
      <c r="E106" s="8">
        <v>4221</v>
      </c>
      <c r="F106" s="13" t="s">
        <v>137</v>
      </c>
      <c r="G106" s="54">
        <v>17382.560000000001</v>
      </c>
      <c r="H106" s="6"/>
      <c r="I106" s="55">
        <v>18345.830000000002</v>
      </c>
      <c r="J106" s="55">
        <f t="shared" si="6"/>
        <v>105.54158881085409</v>
      </c>
      <c r="K106" s="55" t="e">
        <f t="shared" si="5"/>
        <v>#DIV/0!</v>
      </c>
    </row>
    <row r="107" spans="2:11">
      <c r="B107" s="12"/>
      <c r="C107" s="12"/>
      <c r="D107" s="8"/>
      <c r="E107" s="8">
        <v>4222</v>
      </c>
      <c r="F107" s="13" t="s">
        <v>138</v>
      </c>
      <c r="G107" s="54">
        <v>0</v>
      </c>
      <c r="H107" s="6"/>
      <c r="I107" s="55">
        <v>0</v>
      </c>
      <c r="J107" s="55" t="e">
        <f t="shared" si="6"/>
        <v>#DIV/0!</v>
      </c>
      <c r="K107" s="55" t="e">
        <f t="shared" si="5"/>
        <v>#DIV/0!</v>
      </c>
    </row>
    <row r="108" spans="2:11">
      <c r="B108" s="12"/>
      <c r="C108" s="12"/>
      <c r="D108" s="8"/>
      <c r="E108" s="8">
        <v>4223</v>
      </c>
      <c r="F108" s="13" t="s">
        <v>139</v>
      </c>
      <c r="G108" s="54">
        <v>5857.5</v>
      </c>
      <c r="H108" s="6"/>
      <c r="I108" s="55">
        <v>9362.5</v>
      </c>
      <c r="J108" s="55">
        <f t="shared" si="6"/>
        <v>159.83781476739222</v>
      </c>
      <c r="K108" s="55" t="e">
        <f t="shared" si="5"/>
        <v>#DIV/0!</v>
      </c>
    </row>
    <row r="109" spans="2:11">
      <c r="B109" s="12"/>
      <c r="C109" s="12"/>
      <c r="D109" s="8"/>
      <c r="E109" s="8">
        <v>4224</v>
      </c>
      <c r="F109" s="13" t="s">
        <v>140</v>
      </c>
      <c r="G109" s="54">
        <v>53431.13</v>
      </c>
      <c r="H109" s="6"/>
      <c r="I109" s="55">
        <v>99199.94</v>
      </c>
      <c r="J109" s="55">
        <f t="shared" si="6"/>
        <v>185.65944609443972</v>
      </c>
      <c r="K109" s="55" t="e">
        <f t="shared" si="5"/>
        <v>#DIV/0!</v>
      </c>
    </row>
    <row r="110" spans="2:11">
      <c r="B110" s="12"/>
      <c r="C110" s="12"/>
      <c r="D110" s="8"/>
      <c r="E110" s="8">
        <v>4225</v>
      </c>
      <c r="F110" s="13" t="s">
        <v>141</v>
      </c>
      <c r="G110" s="54">
        <v>588.51</v>
      </c>
      <c r="H110" s="6"/>
      <c r="I110" s="55">
        <v>127.5</v>
      </c>
      <c r="J110" s="55">
        <f t="shared" si="6"/>
        <v>21.664882499872558</v>
      </c>
      <c r="K110" s="55" t="e">
        <f t="shared" si="5"/>
        <v>#DIV/0!</v>
      </c>
    </row>
    <row r="111" spans="2:11">
      <c r="B111" s="12"/>
      <c r="C111" s="12"/>
      <c r="D111" s="8"/>
      <c r="E111" s="8">
        <v>4227</v>
      </c>
      <c r="F111" s="13" t="s">
        <v>142</v>
      </c>
      <c r="G111" s="54">
        <v>1882.99</v>
      </c>
      <c r="H111" s="6"/>
      <c r="I111" s="55">
        <v>359</v>
      </c>
      <c r="J111" s="55">
        <f t="shared" si="6"/>
        <v>19.065422546057068</v>
      </c>
      <c r="K111" s="55" t="e">
        <f t="shared" si="5"/>
        <v>#DIV/0!</v>
      </c>
    </row>
    <row r="112" spans="2:11">
      <c r="B112" s="12"/>
      <c r="C112" s="12"/>
      <c r="D112" s="8">
        <v>423</v>
      </c>
      <c r="E112" s="8"/>
      <c r="F112" s="13" t="s">
        <v>143</v>
      </c>
      <c r="G112" s="54">
        <f>SUM(G113)</f>
        <v>22447.51</v>
      </c>
      <c r="H112" s="54">
        <v>0</v>
      </c>
      <c r="I112" s="54">
        <f>SUM(I113)</f>
        <v>0</v>
      </c>
      <c r="J112" s="55">
        <f t="shared" si="6"/>
        <v>0</v>
      </c>
      <c r="K112" s="55" t="e">
        <f t="shared" si="5"/>
        <v>#DIV/0!</v>
      </c>
    </row>
    <row r="113" spans="2:11">
      <c r="B113" s="12"/>
      <c r="C113" s="12"/>
      <c r="D113" s="8"/>
      <c r="E113" s="8">
        <v>4231</v>
      </c>
      <c r="F113" s="13" t="s">
        <v>144</v>
      </c>
      <c r="G113" s="54">
        <v>22447.51</v>
      </c>
      <c r="H113" s="6"/>
      <c r="I113" s="55">
        <v>0</v>
      </c>
      <c r="J113" s="55">
        <f t="shared" si="6"/>
        <v>0</v>
      </c>
      <c r="K113" s="55" t="e">
        <f t="shared" si="5"/>
        <v>#DIV/0!</v>
      </c>
    </row>
    <row r="114" spans="2:11">
      <c r="B114" s="12"/>
      <c r="C114" s="12">
        <v>45</v>
      </c>
      <c r="D114" s="8"/>
      <c r="E114" s="8"/>
      <c r="F114" s="13" t="s">
        <v>145</v>
      </c>
      <c r="G114" s="54">
        <f>SUM(G115,G116)</f>
        <v>132095.99</v>
      </c>
      <c r="H114" s="54">
        <f>SUM(H115,H116)</f>
        <v>45000</v>
      </c>
      <c r="I114" s="54">
        <f>SUM(I115,I116)</f>
        <v>42902.5</v>
      </c>
      <c r="J114" s="55">
        <f t="shared" si="6"/>
        <v>32.47827583562529</v>
      </c>
      <c r="K114" s="55">
        <f t="shared" si="5"/>
        <v>95.338888888888889</v>
      </c>
    </row>
    <row r="115" spans="2:11">
      <c r="B115" s="12"/>
      <c r="C115" s="12"/>
      <c r="D115" s="8">
        <v>451</v>
      </c>
      <c r="E115" s="8"/>
      <c r="F115" s="13" t="s">
        <v>146</v>
      </c>
      <c r="G115" s="54">
        <v>132095.99</v>
      </c>
      <c r="H115" s="54">
        <v>45000</v>
      </c>
      <c r="I115" s="55">
        <v>42902.5</v>
      </c>
      <c r="J115" s="55">
        <f t="shared" si="6"/>
        <v>32.47827583562529</v>
      </c>
      <c r="K115" s="55">
        <f t="shared" si="5"/>
        <v>95.338888888888889</v>
      </c>
    </row>
    <row r="116" spans="2:11">
      <c r="B116" s="12"/>
      <c r="C116" s="12"/>
      <c r="D116" s="8">
        <v>453</v>
      </c>
      <c r="E116" s="8"/>
      <c r="F116" s="13" t="s">
        <v>147</v>
      </c>
      <c r="G116" s="54">
        <v>0</v>
      </c>
      <c r="H116" s="54"/>
      <c r="I116" s="54">
        <v>0</v>
      </c>
      <c r="J116" s="55" t="e">
        <f t="shared" si="6"/>
        <v>#DIV/0!</v>
      </c>
      <c r="K116" s="55" t="e">
        <f t="shared" si="5"/>
        <v>#DIV/0!</v>
      </c>
    </row>
    <row r="117" spans="2:11">
      <c r="B117" s="33"/>
      <c r="C117" s="33"/>
      <c r="D117" s="33"/>
      <c r="E117" s="33">
        <v>922</v>
      </c>
      <c r="F117" s="33"/>
      <c r="G117" s="61">
        <f>G10-G54</f>
        <v>-104143.26999999955</v>
      </c>
      <c r="H117" s="61">
        <f>H10-H54</f>
        <v>525020.55999999959</v>
      </c>
      <c r="I117" s="61">
        <f>I10-I54</f>
        <v>-8605.0800000000745</v>
      </c>
      <c r="J117" s="55">
        <f t="shared" si="6"/>
        <v>8.2627326758609669</v>
      </c>
      <c r="K117" s="55">
        <f t="shared" si="5"/>
        <v>-1.6389986708330206</v>
      </c>
    </row>
  </sheetData>
  <mergeCells count="7">
    <mergeCell ref="B8:F8"/>
    <mergeCell ref="B9:F9"/>
    <mergeCell ref="B52:F52"/>
    <mergeCell ref="B53:F53"/>
    <mergeCell ref="B2:K2"/>
    <mergeCell ref="B4:K4"/>
    <mergeCell ref="B6:K6"/>
  </mergeCells>
  <pageMargins left="0.70866141732283472" right="0.70866141732283472" top="0.74803149606299213" bottom="0.74803149606299213" header="0.31496062992125984" footer="0.31496062992125984"/>
  <pageSetup paperSize="9" scale="2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0"/>
  <sheetViews>
    <sheetView workbookViewId="0">
      <selection activeCell="A9" sqref="A9:XFD9"/>
    </sheetView>
  </sheetViews>
  <sheetFormatPr defaultRowHeight="15"/>
  <cols>
    <col min="2" max="2" width="40.42578125" customWidth="1"/>
    <col min="3" max="5" width="25.28515625" customWidth="1"/>
    <col min="6" max="7" width="15.7109375" customWidth="1"/>
  </cols>
  <sheetData>
    <row r="1" spans="2:7" ht="18">
      <c r="B1" s="20"/>
      <c r="C1" s="20"/>
      <c r="D1" s="20"/>
      <c r="E1" s="3"/>
      <c r="F1" s="3"/>
      <c r="G1" s="3"/>
    </row>
    <row r="2" spans="2:7" ht="15.75" customHeight="1">
      <c r="B2" s="91" t="s">
        <v>40</v>
      </c>
      <c r="C2" s="91"/>
      <c r="D2" s="91"/>
      <c r="E2" s="91"/>
      <c r="F2" s="91"/>
      <c r="G2" s="91"/>
    </row>
    <row r="3" spans="2:7" ht="18">
      <c r="B3" s="20"/>
      <c r="C3" s="20"/>
      <c r="D3" s="20"/>
      <c r="E3" s="3"/>
      <c r="F3" s="3"/>
      <c r="G3" s="3"/>
    </row>
    <row r="4" spans="2:7" ht="25.5">
      <c r="B4" s="47" t="s">
        <v>7</v>
      </c>
      <c r="C4" s="47" t="s">
        <v>69</v>
      </c>
      <c r="D4" s="47" t="s">
        <v>220</v>
      </c>
      <c r="E4" s="47" t="s">
        <v>217</v>
      </c>
      <c r="F4" s="47" t="s">
        <v>17</v>
      </c>
      <c r="G4" s="47" t="s">
        <v>51</v>
      </c>
    </row>
    <row r="5" spans="2:7">
      <c r="B5" s="47">
        <v>1</v>
      </c>
      <c r="C5" s="47">
        <v>2</v>
      </c>
      <c r="D5" s="47">
        <v>4</v>
      </c>
      <c r="E5" s="47">
        <v>5</v>
      </c>
      <c r="F5" s="47" t="s">
        <v>19</v>
      </c>
      <c r="G5" s="47" t="s">
        <v>20</v>
      </c>
    </row>
    <row r="6" spans="2:7">
      <c r="B6" s="7" t="s">
        <v>39</v>
      </c>
      <c r="C6" s="54">
        <f>C7+C9+C11+C14+C18+C20</f>
        <v>6087738.709999999</v>
      </c>
      <c r="D6" s="54">
        <f>D7+D9+D11+D14+D18+D20</f>
        <v>7735970.5599999996</v>
      </c>
      <c r="E6" s="54">
        <f>E7+E9+E11+E14+E18+E20</f>
        <v>7099411.29</v>
      </c>
      <c r="F6" s="55">
        <f t="shared" ref="F6:F14" si="0">E6/C6*100</f>
        <v>116.61819976501589</v>
      </c>
      <c r="G6" s="55">
        <f>E6/D6*100</f>
        <v>91.771436239798717</v>
      </c>
    </row>
    <row r="7" spans="2:7">
      <c r="B7" s="7" t="s">
        <v>37</v>
      </c>
      <c r="C7" s="54">
        <f>C8</f>
        <v>114567.47</v>
      </c>
      <c r="D7" s="54">
        <f>D8</f>
        <v>151828</v>
      </c>
      <c r="E7" s="62">
        <f>E8</f>
        <v>151828</v>
      </c>
      <c r="F7" s="55">
        <f t="shared" si="0"/>
        <v>132.52278329965739</v>
      </c>
      <c r="G7" s="55">
        <f t="shared" ref="G7:G40" si="1">E7/D7*100</f>
        <v>100</v>
      </c>
    </row>
    <row r="8" spans="2:7">
      <c r="B8" s="37" t="s">
        <v>36</v>
      </c>
      <c r="C8" s="54">
        <v>114567.47</v>
      </c>
      <c r="D8" s="54">
        <v>151828</v>
      </c>
      <c r="E8" s="59">
        <v>151828</v>
      </c>
      <c r="F8" s="55">
        <f t="shared" si="0"/>
        <v>132.52278329965739</v>
      </c>
      <c r="G8" s="55">
        <f t="shared" si="1"/>
        <v>100</v>
      </c>
    </row>
    <row r="9" spans="2:7">
      <c r="B9" s="7" t="s">
        <v>32</v>
      </c>
      <c r="C9" s="54">
        <f>C10</f>
        <v>679697.38</v>
      </c>
      <c r="D9" s="54">
        <f>D10</f>
        <v>673000</v>
      </c>
      <c r="E9" s="54">
        <f>E10</f>
        <v>641728.74</v>
      </c>
      <c r="F9" s="55">
        <f t="shared" si="0"/>
        <v>94.413890487557865</v>
      </c>
      <c r="G9" s="55">
        <f t="shared" si="1"/>
        <v>95.353453194650811</v>
      </c>
    </row>
    <row r="10" spans="2:7">
      <c r="B10" s="35" t="s">
        <v>152</v>
      </c>
      <c r="C10" s="54">
        <v>679697.38</v>
      </c>
      <c r="D10" s="54">
        <v>673000</v>
      </c>
      <c r="E10" s="59">
        <v>641728.74</v>
      </c>
      <c r="F10" s="55">
        <f t="shared" si="0"/>
        <v>94.413890487557865</v>
      </c>
      <c r="G10" s="55">
        <f t="shared" si="1"/>
        <v>95.353453194650811</v>
      </c>
    </row>
    <row r="11" spans="2:7">
      <c r="B11" s="7" t="s">
        <v>153</v>
      </c>
      <c r="C11" s="54">
        <f>C12+C13</f>
        <v>4990842.09</v>
      </c>
      <c r="D11" s="54">
        <f>D12+D13</f>
        <v>6664656.5599999996</v>
      </c>
      <c r="E11" s="54">
        <f>E12+E13</f>
        <v>6021834.5199999996</v>
      </c>
      <c r="F11" s="55">
        <f t="shared" si="0"/>
        <v>120.65768484372144</v>
      </c>
      <c r="G11" s="55">
        <f t="shared" si="1"/>
        <v>90.354761206179845</v>
      </c>
    </row>
    <row r="12" spans="2:7">
      <c r="B12" s="14" t="s">
        <v>154</v>
      </c>
      <c r="C12" s="65">
        <v>4791094.26</v>
      </c>
      <c r="D12" s="54">
        <v>6458916.5599999996</v>
      </c>
      <c r="E12" s="55">
        <v>5816094.5199999996</v>
      </c>
      <c r="F12" s="55">
        <f t="shared" si="0"/>
        <v>121.39386545903608</v>
      </c>
      <c r="G12" s="55">
        <f t="shared" si="1"/>
        <v>90.047525246246565</v>
      </c>
    </row>
    <row r="13" spans="2:7">
      <c r="B13" s="14" t="s">
        <v>155</v>
      </c>
      <c r="C13" s="65">
        <v>199747.83</v>
      </c>
      <c r="D13" s="54">
        <v>205740</v>
      </c>
      <c r="E13" s="55">
        <v>205740</v>
      </c>
      <c r="F13" s="55">
        <f t="shared" si="0"/>
        <v>102.99986738278959</v>
      </c>
      <c r="G13" s="55">
        <f t="shared" si="1"/>
        <v>100</v>
      </c>
    </row>
    <row r="14" spans="2:7">
      <c r="B14" s="63" t="s">
        <v>156</v>
      </c>
      <c r="C14" s="54">
        <f>C16+C17</f>
        <v>292442.56</v>
      </c>
      <c r="D14" s="54">
        <f>D15+D16+D17</f>
        <v>232986</v>
      </c>
      <c r="E14" s="54">
        <f>E15+E16+E17</f>
        <v>218555.64</v>
      </c>
      <c r="F14" s="55">
        <f t="shared" si="0"/>
        <v>74.73455300076705</v>
      </c>
      <c r="G14" s="55">
        <f t="shared" si="1"/>
        <v>93.80634029512504</v>
      </c>
    </row>
    <row r="15" spans="2:7">
      <c r="B15" s="89" t="s">
        <v>222</v>
      </c>
      <c r="C15" s="65">
        <v>0</v>
      </c>
      <c r="D15" s="54">
        <v>17986</v>
      </c>
      <c r="E15" s="54">
        <v>17986</v>
      </c>
      <c r="F15" s="55"/>
      <c r="G15" s="55"/>
    </row>
    <row r="16" spans="2:7">
      <c r="B16" s="14" t="s">
        <v>157</v>
      </c>
      <c r="C16" s="65">
        <v>224228.93</v>
      </c>
      <c r="D16" s="54">
        <v>125000</v>
      </c>
      <c r="E16" s="54">
        <v>121575.78</v>
      </c>
      <c r="F16" s="55">
        <f t="shared" ref="F16:F31" si="2">E16/C16*100</f>
        <v>54.219488983870193</v>
      </c>
      <c r="G16" s="55">
        <f t="shared" si="1"/>
        <v>97.260623999999993</v>
      </c>
    </row>
    <row r="17" spans="2:7">
      <c r="B17" s="14" t="s">
        <v>158</v>
      </c>
      <c r="C17" s="65">
        <v>68213.63</v>
      </c>
      <c r="D17" s="54">
        <v>90000</v>
      </c>
      <c r="E17" s="54">
        <v>78993.86</v>
      </c>
      <c r="F17" s="55">
        <f t="shared" si="2"/>
        <v>115.80363044746336</v>
      </c>
      <c r="G17" s="55">
        <f t="shared" si="1"/>
        <v>87.770955555555545</v>
      </c>
    </row>
    <row r="18" spans="2:7">
      <c r="B18" s="64" t="s">
        <v>159</v>
      </c>
      <c r="C18" s="54">
        <f>C19</f>
        <v>1832</v>
      </c>
      <c r="D18" s="54">
        <f>D19</f>
        <v>1000</v>
      </c>
      <c r="E18" s="54">
        <f>E19</f>
        <v>53946.95</v>
      </c>
      <c r="F18" s="55">
        <f t="shared" si="2"/>
        <v>2944.7025109170304</v>
      </c>
      <c r="G18" s="55">
        <f t="shared" si="1"/>
        <v>5394.6949999999997</v>
      </c>
    </row>
    <row r="19" spans="2:7">
      <c r="B19" s="14" t="s">
        <v>160</v>
      </c>
      <c r="C19" s="65">
        <v>1832</v>
      </c>
      <c r="D19" s="54">
        <v>1000</v>
      </c>
      <c r="E19" s="54">
        <v>53946.95</v>
      </c>
      <c r="F19" s="55">
        <f t="shared" si="2"/>
        <v>2944.7025109170304</v>
      </c>
      <c r="G19" s="55">
        <f t="shared" si="1"/>
        <v>5394.6949999999997</v>
      </c>
    </row>
    <row r="20" spans="2:7">
      <c r="B20" s="10" t="s">
        <v>161</v>
      </c>
      <c r="C20" s="54">
        <f>C21</f>
        <v>8357.2099999999991</v>
      </c>
      <c r="D20" s="54">
        <f>D21</f>
        <v>12500</v>
      </c>
      <c r="E20" s="54">
        <f>E21</f>
        <v>11517.44</v>
      </c>
      <c r="F20" s="55">
        <f t="shared" si="2"/>
        <v>137.81441414060436</v>
      </c>
      <c r="G20" s="55">
        <f t="shared" si="1"/>
        <v>92.139520000000005</v>
      </c>
    </row>
    <row r="21" spans="2:7" ht="25.5">
      <c r="B21" s="14" t="s">
        <v>162</v>
      </c>
      <c r="C21" s="54">
        <v>8357.2099999999991</v>
      </c>
      <c r="D21" s="54">
        <v>12500</v>
      </c>
      <c r="E21" s="54">
        <v>11517.44</v>
      </c>
      <c r="F21" s="55">
        <f t="shared" si="2"/>
        <v>137.81441414060436</v>
      </c>
      <c r="G21" s="55">
        <f t="shared" si="1"/>
        <v>92.139520000000005</v>
      </c>
    </row>
    <row r="22" spans="2:7" ht="15.75" customHeight="1">
      <c r="B22" s="7" t="s">
        <v>38</v>
      </c>
      <c r="C22" s="54">
        <f>C23+C25+C27+C31+C35+C37</f>
        <v>6191881.9799999995</v>
      </c>
      <c r="D22" s="54">
        <f>D23+D25+D27+D31+D35+D37</f>
        <v>7210950</v>
      </c>
      <c r="E22" s="54">
        <f>E23+E25+E27+E31+E35+E37</f>
        <v>7108016.370000001</v>
      </c>
      <c r="F22" s="55">
        <f t="shared" si="2"/>
        <v>114.79573404272156</v>
      </c>
      <c r="G22" s="55">
        <f t="shared" si="1"/>
        <v>98.572537183034143</v>
      </c>
    </row>
    <row r="23" spans="2:7" ht="15.75" customHeight="1">
      <c r="B23" s="7" t="s">
        <v>37</v>
      </c>
      <c r="C23" s="54">
        <f>C24</f>
        <v>114567.47</v>
      </c>
      <c r="D23" s="54">
        <f>D24</f>
        <v>151828</v>
      </c>
      <c r="E23" s="54">
        <f>E24</f>
        <v>151828</v>
      </c>
      <c r="F23" s="55">
        <f t="shared" si="2"/>
        <v>132.52278329965739</v>
      </c>
      <c r="G23" s="55">
        <f t="shared" si="1"/>
        <v>100</v>
      </c>
    </row>
    <row r="24" spans="2:7">
      <c r="B24" s="37" t="s">
        <v>36</v>
      </c>
      <c r="C24" s="65">
        <v>114567.47</v>
      </c>
      <c r="D24" s="54">
        <v>151828</v>
      </c>
      <c r="E24" s="59">
        <v>151828</v>
      </c>
      <c r="F24" s="55">
        <f t="shared" si="2"/>
        <v>132.52278329965739</v>
      </c>
      <c r="G24" s="55">
        <f t="shared" si="1"/>
        <v>100</v>
      </c>
    </row>
    <row r="25" spans="2:7">
      <c r="B25" s="26" t="s">
        <v>32</v>
      </c>
      <c r="C25" s="54">
        <f>C26</f>
        <v>679697.38</v>
      </c>
      <c r="D25" s="54">
        <f>D26</f>
        <v>673000</v>
      </c>
      <c r="E25" s="54">
        <f>E26</f>
        <v>641728.74</v>
      </c>
      <c r="F25" s="55">
        <f t="shared" si="2"/>
        <v>94.413890487557865</v>
      </c>
      <c r="G25" s="55">
        <f t="shared" si="1"/>
        <v>95.353453194650811</v>
      </c>
    </row>
    <row r="26" spans="2:7">
      <c r="B26" s="9" t="s">
        <v>163</v>
      </c>
      <c r="C26" s="65">
        <v>679697.38</v>
      </c>
      <c r="D26" s="54">
        <v>673000</v>
      </c>
      <c r="E26" s="59">
        <v>641728.74</v>
      </c>
      <c r="F26" s="55">
        <f t="shared" si="2"/>
        <v>94.413890487557865</v>
      </c>
      <c r="G26" s="55">
        <f t="shared" si="1"/>
        <v>95.353453194650811</v>
      </c>
    </row>
    <row r="27" spans="2:7">
      <c r="B27" s="10" t="s">
        <v>153</v>
      </c>
      <c r="C27" s="54">
        <f>C28+C29+C30</f>
        <v>5091582.04</v>
      </c>
      <c r="D27" s="54">
        <f>D28+D29+D30</f>
        <v>6139636</v>
      </c>
      <c r="E27" s="54">
        <f>E28+E29+E30</f>
        <v>6028929.7300000004</v>
      </c>
      <c r="F27" s="55">
        <f t="shared" si="2"/>
        <v>118.40975324832436</v>
      </c>
      <c r="G27" s="55">
        <f t="shared" si="1"/>
        <v>98.196859390361254</v>
      </c>
    </row>
    <row r="28" spans="2:7">
      <c r="B28" s="9" t="s">
        <v>164</v>
      </c>
      <c r="C28" s="65">
        <v>0</v>
      </c>
      <c r="D28" s="54">
        <v>0</v>
      </c>
      <c r="E28" s="59">
        <v>0</v>
      </c>
      <c r="F28" s="55" t="e">
        <f t="shared" si="2"/>
        <v>#DIV/0!</v>
      </c>
      <c r="G28" s="55" t="e">
        <f t="shared" si="1"/>
        <v>#DIV/0!</v>
      </c>
    </row>
    <row r="29" spans="2:7">
      <c r="B29" s="9" t="s">
        <v>165</v>
      </c>
      <c r="C29" s="65">
        <v>4891834.21</v>
      </c>
      <c r="D29" s="54">
        <v>5933896</v>
      </c>
      <c r="E29" s="59">
        <v>5823189.7300000004</v>
      </c>
      <c r="F29" s="55">
        <f t="shared" si="2"/>
        <v>119.03898374348219</v>
      </c>
      <c r="G29" s="55">
        <f t="shared" si="1"/>
        <v>98.134340911940498</v>
      </c>
    </row>
    <row r="30" spans="2:7">
      <c r="B30" s="9" t="s">
        <v>155</v>
      </c>
      <c r="C30" s="65">
        <v>199747.83</v>
      </c>
      <c r="D30" s="54">
        <v>205740</v>
      </c>
      <c r="E30" s="59">
        <v>205740</v>
      </c>
      <c r="F30" s="55">
        <f t="shared" si="2"/>
        <v>102.99986738278959</v>
      </c>
      <c r="G30" s="55">
        <f t="shared" si="1"/>
        <v>100</v>
      </c>
    </row>
    <row r="31" spans="2:7">
      <c r="B31" s="10" t="s">
        <v>156</v>
      </c>
      <c r="C31" s="54">
        <f>C33+C34</f>
        <v>295845.88</v>
      </c>
      <c r="D31" s="54">
        <f>D32+D33+D34</f>
        <v>232986</v>
      </c>
      <c r="E31" s="54">
        <f>E32+E33+E34</f>
        <v>220065.51</v>
      </c>
      <c r="F31" s="55">
        <f t="shared" si="2"/>
        <v>74.385186638394288</v>
      </c>
      <c r="G31" s="55">
        <f t="shared" si="1"/>
        <v>94.454392109397133</v>
      </c>
    </row>
    <row r="32" spans="2:7">
      <c r="B32" s="10" t="s">
        <v>223</v>
      </c>
      <c r="C32" s="65"/>
      <c r="D32" s="54">
        <v>17986</v>
      </c>
      <c r="E32" s="54">
        <v>17986</v>
      </c>
      <c r="F32" s="55"/>
      <c r="G32" s="55"/>
    </row>
    <row r="33" spans="2:7">
      <c r="B33" s="38" t="s">
        <v>157</v>
      </c>
      <c r="C33" s="65">
        <v>227632.25</v>
      </c>
      <c r="D33" s="54">
        <v>125000</v>
      </c>
      <c r="E33" s="54">
        <v>113340.65</v>
      </c>
      <c r="F33" s="55">
        <f t="shared" ref="F33:F40" si="3">E33/C33*100</f>
        <v>49.791121425017757</v>
      </c>
      <c r="G33" s="55">
        <f t="shared" si="1"/>
        <v>90.672519999999992</v>
      </c>
    </row>
    <row r="34" spans="2:7">
      <c r="B34" s="14" t="s">
        <v>158</v>
      </c>
      <c r="C34" s="65">
        <v>68213.63</v>
      </c>
      <c r="D34" s="54">
        <v>90000</v>
      </c>
      <c r="E34" s="59">
        <v>88738.86</v>
      </c>
      <c r="F34" s="55">
        <f t="shared" si="3"/>
        <v>130.08963164693037</v>
      </c>
      <c r="G34" s="55">
        <f t="shared" si="1"/>
        <v>98.598733333333328</v>
      </c>
    </row>
    <row r="35" spans="2:7">
      <c r="B35" s="64" t="s">
        <v>159</v>
      </c>
      <c r="C35" s="54">
        <f>C36</f>
        <v>1832</v>
      </c>
      <c r="D35" s="54">
        <f>D36</f>
        <v>1000</v>
      </c>
      <c r="E35" s="54">
        <f>E36</f>
        <v>53946.95</v>
      </c>
      <c r="F35" s="55">
        <f t="shared" si="3"/>
        <v>2944.7025109170304</v>
      </c>
      <c r="G35" s="55">
        <f t="shared" si="1"/>
        <v>5394.6949999999997</v>
      </c>
    </row>
    <row r="36" spans="2:7">
      <c r="B36" s="14" t="s">
        <v>160</v>
      </c>
      <c r="C36" s="65">
        <v>1832</v>
      </c>
      <c r="D36" s="54">
        <v>1000</v>
      </c>
      <c r="E36" s="59">
        <v>53946.95</v>
      </c>
      <c r="F36" s="55">
        <f t="shared" si="3"/>
        <v>2944.7025109170304</v>
      </c>
      <c r="G36" s="55">
        <f t="shared" si="1"/>
        <v>5394.6949999999997</v>
      </c>
    </row>
    <row r="37" spans="2:7">
      <c r="B37" s="10" t="s">
        <v>161</v>
      </c>
      <c r="C37" s="54">
        <f>C38</f>
        <v>8357.2099999999991</v>
      </c>
      <c r="D37" s="54">
        <f>D38</f>
        <v>12500</v>
      </c>
      <c r="E37" s="54">
        <f>E38</f>
        <v>11517.44</v>
      </c>
      <c r="F37" s="55">
        <f t="shared" si="3"/>
        <v>137.81441414060436</v>
      </c>
      <c r="G37" s="55">
        <f t="shared" si="1"/>
        <v>92.139520000000005</v>
      </c>
    </row>
    <row r="38" spans="2:7" ht="25.5">
      <c r="B38" s="14" t="s">
        <v>162</v>
      </c>
      <c r="C38" s="65">
        <v>8357.2099999999991</v>
      </c>
      <c r="D38" s="54">
        <v>12500</v>
      </c>
      <c r="E38" s="59">
        <v>11517.44</v>
      </c>
      <c r="F38" s="55">
        <f t="shared" si="3"/>
        <v>137.81441414060436</v>
      </c>
      <c r="G38" s="55">
        <f t="shared" si="1"/>
        <v>92.139520000000005</v>
      </c>
    </row>
    <row r="39" spans="2:7">
      <c r="B39" s="40" t="s">
        <v>166</v>
      </c>
      <c r="C39" s="54">
        <f>C6-C22</f>
        <v>-104143.27000000048</v>
      </c>
      <c r="D39" s="54">
        <f>D6-D22</f>
        <v>525020.55999999959</v>
      </c>
      <c r="E39" s="61">
        <f>E6-E22</f>
        <v>-8605.0800000010058</v>
      </c>
      <c r="F39" s="55">
        <f t="shared" si="3"/>
        <v>8.2627326758617876</v>
      </c>
      <c r="G39" s="55">
        <f t="shared" si="1"/>
        <v>-1.6389986708331978</v>
      </c>
    </row>
    <row r="40" spans="2:7">
      <c r="B40" s="40" t="s">
        <v>167</v>
      </c>
      <c r="C40" s="55"/>
      <c r="D40" s="33"/>
      <c r="E40" s="33"/>
      <c r="F40" s="55" t="e">
        <f t="shared" si="3"/>
        <v>#DIV/0!</v>
      </c>
      <c r="G40" s="55" t="e">
        <f t="shared" si="1"/>
        <v>#DIV/0!</v>
      </c>
    </row>
  </sheetData>
  <mergeCells count="1">
    <mergeCell ref="B2:G2"/>
  </mergeCells>
  <pageMargins left="0.7" right="0.7" top="0.75" bottom="0.75" header="0.3" footer="0.3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9"/>
  <sheetViews>
    <sheetView workbookViewId="0">
      <selection activeCell="D5" sqref="D5"/>
    </sheetView>
  </sheetViews>
  <sheetFormatPr defaultRowHeight="15"/>
  <cols>
    <col min="2" max="2" width="37.7109375" customWidth="1"/>
    <col min="3" max="5" width="25.28515625" customWidth="1"/>
    <col min="6" max="7" width="15.7109375" customWidth="1"/>
  </cols>
  <sheetData>
    <row r="1" spans="2:7" ht="18">
      <c r="B1" s="20"/>
      <c r="C1" s="20"/>
      <c r="D1" s="20"/>
      <c r="E1" s="3"/>
      <c r="F1" s="3"/>
      <c r="G1" s="3"/>
    </row>
    <row r="2" spans="2:7" ht="15.75" customHeight="1">
      <c r="B2" s="91" t="s">
        <v>49</v>
      </c>
      <c r="C2" s="91"/>
      <c r="D2" s="91"/>
      <c r="E2" s="91"/>
      <c r="F2" s="91"/>
      <c r="G2" s="91"/>
    </row>
    <row r="3" spans="2:7" ht="18">
      <c r="B3" s="20"/>
      <c r="C3" s="20"/>
      <c r="D3" s="20"/>
      <c r="E3" s="3"/>
      <c r="F3" s="3"/>
      <c r="G3" s="3"/>
    </row>
    <row r="4" spans="2:7" ht="25.5">
      <c r="B4" s="47" t="s">
        <v>7</v>
      </c>
      <c r="C4" s="47" t="s">
        <v>170</v>
      </c>
      <c r="D4" s="47" t="s">
        <v>220</v>
      </c>
      <c r="E4" s="47" t="s">
        <v>218</v>
      </c>
      <c r="F4" s="47" t="s">
        <v>17</v>
      </c>
      <c r="G4" s="47" t="s">
        <v>51</v>
      </c>
    </row>
    <row r="5" spans="2:7">
      <c r="B5" s="47">
        <v>1</v>
      </c>
      <c r="C5" s="47">
        <v>2</v>
      </c>
      <c r="D5" s="47">
        <v>4</v>
      </c>
      <c r="E5" s="47">
        <v>5</v>
      </c>
      <c r="F5" s="47" t="s">
        <v>19</v>
      </c>
      <c r="G5" s="47" t="s">
        <v>20</v>
      </c>
    </row>
    <row r="6" spans="2:7" ht="15.75" customHeight="1">
      <c r="B6" s="7" t="s">
        <v>38</v>
      </c>
      <c r="C6" s="54">
        <f t="shared" ref="C6:E7" si="0">C7</f>
        <v>6191881.9800000004</v>
      </c>
      <c r="D6" s="54">
        <f t="shared" si="0"/>
        <v>7210950</v>
      </c>
      <c r="E6" s="54">
        <f t="shared" si="0"/>
        <v>7108016.3700000001</v>
      </c>
      <c r="F6" s="55">
        <f>E6/C6*100</f>
        <v>114.79573404272152</v>
      </c>
      <c r="G6" s="55">
        <f>E6/D6*100</f>
        <v>98.572537183034143</v>
      </c>
    </row>
    <row r="7" spans="2:7" ht="15.75" customHeight="1">
      <c r="B7" s="7" t="s">
        <v>168</v>
      </c>
      <c r="C7" s="54">
        <f t="shared" si="0"/>
        <v>6191881.9800000004</v>
      </c>
      <c r="D7" s="54">
        <f t="shared" si="0"/>
        <v>7210950</v>
      </c>
      <c r="E7" s="54">
        <f t="shared" si="0"/>
        <v>7108016.3700000001</v>
      </c>
      <c r="F7" s="55">
        <f>E7/C7*100</f>
        <v>114.79573404272152</v>
      </c>
      <c r="G7" s="55">
        <f>E7/D7*100</f>
        <v>98.572537183034143</v>
      </c>
    </row>
    <row r="8" spans="2:7">
      <c r="B8" s="14" t="s">
        <v>169</v>
      </c>
      <c r="C8" s="54">
        <v>6191881.9800000004</v>
      </c>
      <c r="D8" s="54">
        <v>7210950</v>
      </c>
      <c r="E8" s="55">
        <v>7108016.3700000001</v>
      </c>
      <c r="F8" s="55">
        <f>E8/C8*100</f>
        <v>114.79573404272152</v>
      </c>
      <c r="G8" s="55">
        <f>E8/D8*100</f>
        <v>98.572537183034143</v>
      </c>
    </row>
    <row r="9" spans="2:7">
      <c r="B9" s="38"/>
      <c r="C9" s="5"/>
      <c r="D9" s="5"/>
      <c r="E9" s="33"/>
      <c r="F9" s="33"/>
      <c r="G9" s="33"/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16"/>
  <sheetViews>
    <sheetView workbookViewId="0">
      <selection activeCell="H6" sqref="H6"/>
    </sheetView>
  </sheetViews>
  <sheetFormatPr defaultRowHeight="1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9" width="25.28515625" customWidth="1"/>
    <col min="10" max="11" width="15.7109375" customWidth="1"/>
  </cols>
  <sheetData>
    <row r="1" spans="2:11" ht="18" customHeight="1"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2:11" ht="18" customHeight="1">
      <c r="B2" s="91" t="s">
        <v>66</v>
      </c>
      <c r="C2" s="91"/>
      <c r="D2" s="91"/>
      <c r="E2" s="91"/>
      <c r="F2" s="91"/>
      <c r="G2" s="91"/>
      <c r="H2" s="91"/>
      <c r="I2" s="91"/>
      <c r="J2" s="91"/>
      <c r="K2" s="91"/>
    </row>
    <row r="3" spans="2:11" ht="15.75" customHeight="1">
      <c r="B3" s="91" t="s">
        <v>41</v>
      </c>
      <c r="C3" s="91"/>
      <c r="D3" s="91"/>
      <c r="E3" s="91"/>
      <c r="F3" s="91"/>
      <c r="G3" s="91"/>
      <c r="H3" s="91"/>
      <c r="I3" s="91"/>
      <c r="J3" s="91"/>
      <c r="K3" s="91"/>
    </row>
    <row r="4" spans="2:11" ht="18">
      <c r="B4" s="20"/>
      <c r="C4" s="20"/>
      <c r="D4" s="20"/>
      <c r="E4" s="20"/>
      <c r="F4" s="20"/>
      <c r="G4" s="20"/>
      <c r="H4" s="20"/>
      <c r="I4" s="3"/>
      <c r="J4" s="3"/>
      <c r="K4" s="3"/>
    </row>
    <row r="5" spans="2:11" ht="25.5" customHeight="1">
      <c r="B5" s="118" t="s">
        <v>7</v>
      </c>
      <c r="C5" s="119"/>
      <c r="D5" s="119"/>
      <c r="E5" s="119"/>
      <c r="F5" s="120"/>
      <c r="G5" s="87" t="s">
        <v>69</v>
      </c>
      <c r="H5" s="47" t="s">
        <v>220</v>
      </c>
      <c r="I5" s="87" t="s">
        <v>217</v>
      </c>
      <c r="J5" s="49" t="s">
        <v>17</v>
      </c>
      <c r="K5" s="49" t="s">
        <v>51</v>
      </c>
    </row>
    <row r="6" spans="2:11">
      <c r="B6" s="118">
        <v>1</v>
      </c>
      <c r="C6" s="119"/>
      <c r="D6" s="119"/>
      <c r="E6" s="119"/>
      <c r="F6" s="120"/>
      <c r="G6" s="49">
        <v>2</v>
      </c>
      <c r="H6" s="49">
        <v>4</v>
      </c>
      <c r="I6" s="49">
        <v>5</v>
      </c>
      <c r="J6" s="49" t="s">
        <v>19</v>
      </c>
      <c r="K6" s="49" t="s">
        <v>20</v>
      </c>
    </row>
    <row r="7" spans="2:11" ht="25.5">
      <c r="B7" s="7">
        <v>8</v>
      </c>
      <c r="C7" s="7"/>
      <c r="D7" s="7"/>
      <c r="E7" s="7"/>
      <c r="F7" s="7" t="s">
        <v>9</v>
      </c>
      <c r="G7" s="5"/>
      <c r="H7" s="5"/>
      <c r="I7" s="33"/>
      <c r="J7" s="33"/>
      <c r="K7" s="33"/>
    </row>
    <row r="8" spans="2:11">
      <c r="B8" s="7"/>
      <c r="C8" s="12">
        <v>84</v>
      </c>
      <c r="D8" s="12"/>
      <c r="E8" s="12"/>
      <c r="F8" s="12" t="s">
        <v>14</v>
      </c>
      <c r="G8" s="5"/>
      <c r="H8" s="5"/>
      <c r="I8" s="33"/>
      <c r="J8" s="33"/>
      <c r="K8" s="33"/>
    </row>
    <row r="9" spans="2:11" ht="51">
      <c r="B9" s="8"/>
      <c r="C9" s="8"/>
      <c r="D9" s="8">
        <v>841</v>
      </c>
      <c r="E9" s="8"/>
      <c r="F9" s="34" t="s">
        <v>42</v>
      </c>
      <c r="G9" s="5"/>
      <c r="H9" s="5"/>
      <c r="I9" s="33"/>
      <c r="J9" s="33"/>
      <c r="K9" s="33"/>
    </row>
    <row r="10" spans="2:11" ht="25.5">
      <c r="B10" s="8"/>
      <c r="C10" s="8"/>
      <c r="D10" s="8"/>
      <c r="E10" s="8">
        <v>8413</v>
      </c>
      <c r="F10" s="34" t="s">
        <v>43</v>
      </c>
      <c r="G10" s="5"/>
      <c r="H10" s="5"/>
      <c r="I10" s="33"/>
      <c r="J10" s="33"/>
      <c r="K10" s="33"/>
    </row>
    <row r="11" spans="2:11">
      <c r="B11" s="8"/>
      <c r="C11" s="8"/>
      <c r="D11" s="8"/>
      <c r="E11" s="9" t="s">
        <v>25</v>
      </c>
      <c r="F11" s="14"/>
      <c r="G11" s="5"/>
      <c r="H11" s="5"/>
      <c r="I11" s="33"/>
      <c r="J11" s="33"/>
      <c r="K11" s="33"/>
    </row>
    <row r="12" spans="2:11" ht="25.5">
      <c r="B12" s="10">
        <v>5</v>
      </c>
      <c r="C12" s="11"/>
      <c r="D12" s="11"/>
      <c r="E12" s="11"/>
      <c r="F12" s="26" t="s">
        <v>10</v>
      </c>
      <c r="G12" s="5"/>
      <c r="H12" s="5"/>
      <c r="I12" s="33"/>
      <c r="J12" s="33"/>
      <c r="K12" s="33"/>
    </row>
    <row r="13" spans="2:11" ht="25.5">
      <c r="B13" s="12"/>
      <c r="C13" s="12">
        <v>54</v>
      </c>
      <c r="D13" s="12"/>
      <c r="E13" s="12"/>
      <c r="F13" s="27" t="s">
        <v>15</v>
      </c>
      <c r="G13" s="5"/>
      <c r="H13" s="6"/>
      <c r="I13" s="33"/>
      <c r="J13" s="33"/>
      <c r="K13" s="33"/>
    </row>
    <row r="14" spans="2:11" ht="63.75">
      <c r="B14" s="12"/>
      <c r="C14" s="12"/>
      <c r="D14" s="12">
        <v>541</v>
      </c>
      <c r="E14" s="34"/>
      <c r="F14" s="34" t="s">
        <v>44</v>
      </c>
      <c r="G14" s="5"/>
      <c r="H14" s="6"/>
      <c r="I14" s="33"/>
      <c r="J14" s="33"/>
      <c r="K14" s="33"/>
    </row>
    <row r="15" spans="2:11" ht="38.25">
      <c r="B15" s="12"/>
      <c r="C15" s="12"/>
      <c r="D15" s="12"/>
      <c r="E15" s="34">
        <v>5413</v>
      </c>
      <c r="F15" s="34" t="s">
        <v>45</v>
      </c>
      <c r="G15" s="5"/>
      <c r="H15" s="6"/>
      <c r="I15" s="33"/>
      <c r="J15" s="33"/>
      <c r="K15" s="33"/>
    </row>
    <row r="16" spans="2:11">
      <c r="B16" s="13" t="s">
        <v>16</v>
      </c>
      <c r="C16" s="11"/>
      <c r="D16" s="11"/>
      <c r="E16" s="11"/>
      <c r="F16" s="26" t="s">
        <v>25</v>
      </c>
      <c r="G16" s="5"/>
      <c r="H16" s="5"/>
      <c r="I16" s="33"/>
      <c r="J16" s="33"/>
      <c r="K16" s="33"/>
    </row>
  </sheetData>
  <mergeCells count="4">
    <mergeCell ref="B5:F5"/>
    <mergeCell ref="B2:K2"/>
    <mergeCell ref="B3:K3"/>
    <mergeCell ref="B6:F6"/>
  </mergeCells>
  <pageMargins left="0.7" right="0.7" top="0.75" bottom="0.75" header="0.3" footer="0.3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26"/>
  <sheetViews>
    <sheetView workbookViewId="0">
      <selection activeCell="D5" sqref="D5"/>
    </sheetView>
  </sheetViews>
  <sheetFormatPr defaultRowHeight="15"/>
  <cols>
    <col min="2" max="2" width="37.7109375" customWidth="1"/>
    <col min="3" max="5" width="25.28515625" customWidth="1"/>
    <col min="6" max="7" width="15.7109375" customWidth="1"/>
  </cols>
  <sheetData>
    <row r="1" spans="2:7" ht="18">
      <c r="B1" s="20"/>
      <c r="C1" s="20"/>
      <c r="D1" s="20"/>
      <c r="E1" s="3"/>
      <c r="F1" s="3"/>
      <c r="G1" s="3"/>
    </row>
    <row r="2" spans="2:7" ht="15.75" customHeight="1">
      <c r="B2" s="91" t="s">
        <v>46</v>
      </c>
      <c r="C2" s="91"/>
      <c r="D2" s="91"/>
      <c r="E2" s="91"/>
      <c r="F2" s="91"/>
      <c r="G2" s="91"/>
    </row>
    <row r="3" spans="2:7" ht="18">
      <c r="B3" s="20"/>
      <c r="C3" s="20"/>
      <c r="D3" s="20"/>
      <c r="E3" s="3"/>
      <c r="F3" s="3"/>
      <c r="G3" s="3"/>
    </row>
    <row r="4" spans="2:7" ht="25.5">
      <c r="B4" s="47" t="s">
        <v>7</v>
      </c>
      <c r="C4" s="47" t="s">
        <v>69</v>
      </c>
      <c r="D4" s="47" t="s">
        <v>220</v>
      </c>
      <c r="E4" s="47" t="s">
        <v>217</v>
      </c>
      <c r="F4" s="47" t="s">
        <v>17</v>
      </c>
      <c r="G4" s="47" t="s">
        <v>51</v>
      </c>
    </row>
    <row r="5" spans="2:7">
      <c r="B5" s="47">
        <v>1</v>
      </c>
      <c r="C5" s="47">
        <v>2</v>
      </c>
      <c r="D5" s="47">
        <v>4</v>
      </c>
      <c r="E5" s="47">
        <v>5</v>
      </c>
      <c r="F5" s="47" t="s">
        <v>19</v>
      </c>
      <c r="G5" s="47" t="s">
        <v>20</v>
      </c>
    </row>
    <row r="6" spans="2:7">
      <c r="B6" s="7" t="s">
        <v>47</v>
      </c>
      <c r="C6" s="5"/>
      <c r="D6" s="6"/>
      <c r="E6" s="33"/>
      <c r="F6" s="33"/>
      <c r="G6" s="33"/>
    </row>
    <row r="7" spans="2:7">
      <c r="B7" s="7" t="s">
        <v>37</v>
      </c>
      <c r="C7" s="5"/>
      <c r="D7" s="5"/>
      <c r="E7" s="33"/>
      <c r="F7" s="33"/>
      <c r="G7" s="33"/>
    </row>
    <row r="8" spans="2:7">
      <c r="B8" s="37" t="s">
        <v>36</v>
      </c>
      <c r="C8" s="5"/>
      <c r="D8" s="5"/>
      <c r="E8" s="33"/>
      <c r="F8" s="33"/>
      <c r="G8" s="33"/>
    </row>
    <row r="9" spans="2:7">
      <c r="B9" s="36" t="s">
        <v>35</v>
      </c>
      <c r="C9" s="5"/>
      <c r="D9" s="5"/>
      <c r="E9" s="33"/>
      <c r="F9" s="33"/>
      <c r="G9" s="33"/>
    </row>
    <row r="10" spans="2:7">
      <c r="B10" s="36" t="s">
        <v>25</v>
      </c>
      <c r="C10" s="5"/>
      <c r="D10" s="5"/>
      <c r="E10" s="33"/>
      <c r="F10" s="33"/>
      <c r="G10" s="33"/>
    </row>
    <row r="11" spans="2:7">
      <c r="B11" s="7" t="s">
        <v>34</v>
      </c>
      <c r="C11" s="5"/>
      <c r="D11" s="6"/>
      <c r="E11" s="33"/>
      <c r="F11" s="33"/>
      <c r="G11" s="33"/>
    </row>
    <row r="12" spans="2:7">
      <c r="B12" s="35" t="s">
        <v>33</v>
      </c>
      <c r="C12" s="5"/>
      <c r="D12" s="6"/>
      <c r="E12" s="33"/>
      <c r="F12" s="33"/>
      <c r="G12" s="33"/>
    </row>
    <row r="13" spans="2:7">
      <c r="B13" s="7" t="s">
        <v>32</v>
      </c>
      <c r="C13" s="5"/>
      <c r="D13" s="6"/>
      <c r="E13" s="33"/>
      <c r="F13" s="33"/>
      <c r="G13" s="33"/>
    </row>
    <row r="14" spans="2:7">
      <c r="B14" s="35" t="s">
        <v>31</v>
      </c>
      <c r="C14" s="5"/>
      <c r="D14" s="6"/>
      <c r="E14" s="33"/>
      <c r="F14" s="33"/>
      <c r="G14" s="33"/>
    </row>
    <row r="15" spans="2:7">
      <c r="B15" s="12" t="s">
        <v>16</v>
      </c>
      <c r="C15" s="5"/>
      <c r="D15" s="6"/>
      <c r="E15" s="33"/>
      <c r="F15" s="33"/>
      <c r="G15" s="33"/>
    </row>
    <row r="16" spans="2:7">
      <c r="B16" s="35"/>
      <c r="C16" s="5"/>
      <c r="D16" s="6"/>
      <c r="E16" s="33"/>
      <c r="F16" s="33"/>
      <c r="G16" s="33"/>
    </row>
    <row r="17" spans="2:7" ht="15.75" customHeight="1">
      <c r="B17" s="7" t="s">
        <v>48</v>
      </c>
      <c r="C17" s="5"/>
      <c r="D17" s="6"/>
      <c r="E17" s="33"/>
      <c r="F17" s="33"/>
      <c r="G17" s="33"/>
    </row>
    <row r="18" spans="2:7" ht="15.75" customHeight="1">
      <c r="B18" s="7" t="s">
        <v>37</v>
      </c>
      <c r="C18" s="5"/>
      <c r="D18" s="5"/>
      <c r="E18" s="33"/>
      <c r="F18" s="33"/>
      <c r="G18" s="33"/>
    </row>
    <row r="19" spans="2:7">
      <c r="B19" s="37" t="s">
        <v>36</v>
      </c>
      <c r="C19" s="5"/>
      <c r="D19" s="5"/>
      <c r="E19" s="33"/>
      <c r="F19" s="33"/>
      <c r="G19" s="33"/>
    </row>
    <row r="20" spans="2:7">
      <c r="B20" s="36" t="s">
        <v>35</v>
      </c>
      <c r="C20" s="5"/>
      <c r="D20" s="5"/>
      <c r="E20" s="33"/>
      <c r="F20" s="33"/>
      <c r="G20" s="33"/>
    </row>
    <row r="21" spans="2:7">
      <c r="B21" s="36" t="s">
        <v>25</v>
      </c>
      <c r="C21" s="5"/>
      <c r="D21" s="5"/>
      <c r="E21" s="33"/>
      <c r="F21" s="33"/>
      <c r="G21" s="33"/>
    </row>
    <row r="22" spans="2:7">
      <c r="B22" s="7" t="s">
        <v>34</v>
      </c>
      <c r="C22" s="5"/>
      <c r="D22" s="6"/>
      <c r="E22" s="33"/>
      <c r="F22" s="33"/>
      <c r="G22" s="33"/>
    </row>
    <row r="23" spans="2:7">
      <c r="B23" s="35" t="s">
        <v>33</v>
      </c>
      <c r="C23" s="5"/>
      <c r="D23" s="6"/>
      <c r="E23" s="33"/>
      <c r="F23" s="33"/>
      <c r="G23" s="33"/>
    </row>
    <row r="24" spans="2:7">
      <c r="B24" s="7" t="s">
        <v>32</v>
      </c>
      <c r="C24" s="5"/>
      <c r="D24" s="6"/>
      <c r="E24" s="33"/>
      <c r="F24" s="33"/>
      <c r="G24" s="33"/>
    </row>
    <row r="25" spans="2:7">
      <c r="B25" s="35" t="s">
        <v>31</v>
      </c>
      <c r="C25" s="5"/>
      <c r="D25" s="6"/>
      <c r="E25" s="33"/>
      <c r="F25" s="33"/>
      <c r="G25" s="33"/>
    </row>
    <row r="26" spans="2:7">
      <c r="B26" s="12" t="s">
        <v>16</v>
      </c>
      <c r="C26" s="5"/>
      <c r="D26" s="6"/>
      <c r="E26" s="33"/>
      <c r="F26" s="33"/>
      <c r="G26" s="33"/>
    </row>
  </sheetData>
  <mergeCells count="1">
    <mergeCell ref="B2:G2"/>
  </mergeCells>
  <pageMargins left="0.7" right="0.7" top="0.75" bottom="0.75" header="0.3" footer="0.3"/>
  <pageSetup paperSize="9"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0"/>
  <sheetViews>
    <sheetView topLeftCell="B1" workbookViewId="0">
      <selection activeCell="F7" sqref="F7"/>
    </sheetView>
  </sheetViews>
  <sheetFormatPr defaultRowHeight="15"/>
  <cols>
    <col min="1" max="1" width="9.140625" hidden="1" customWidth="1"/>
    <col min="2" max="2" width="7.42578125" bestFit="1" customWidth="1"/>
    <col min="3" max="3" width="8.42578125" bestFit="1" customWidth="1"/>
    <col min="4" max="4" width="16" customWidth="1"/>
    <col min="5" max="5" width="42" customWidth="1"/>
    <col min="6" max="6" width="19.5703125" customWidth="1"/>
    <col min="7" max="7" width="19" customWidth="1"/>
    <col min="8" max="8" width="13.85546875" customWidth="1"/>
  </cols>
  <sheetData>
    <row r="1" spans="2:8" ht="18">
      <c r="B1" s="2"/>
      <c r="C1" s="2"/>
      <c r="D1" s="2"/>
      <c r="E1" s="2"/>
      <c r="F1" s="2"/>
      <c r="G1" s="2"/>
      <c r="H1" s="3"/>
    </row>
    <row r="2" spans="2:8" ht="18" customHeight="1">
      <c r="B2" s="91" t="s">
        <v>11</v>
      </c>
      <c r="C2" s="133"/>
      <c r="D2" s="133"/>
      <c r="E2" s="133"/>
      <c r="F2" s="133"/>
      <c r="G2" s="133"/>
      <c r="H2" s="133"/>
    </row>
    <row r="3" spans="2:8" ht="18">
      <c r="B3" s="2"/>
      <c r="C3" s="2"/>
      <c r="D3" s="2"/>
      <c r="E3" s="2"/>
      <c r="F3" s="2"/>
      <c r="G3" s="2"/>
      <c r="H3" s="3"/>
    </row>
    <row r="4" spans="2:8" ht="15.75">
      <c r="B4" s="134" t="s">
        <v>67</v>
      </c>
      <c r="C4" s="134"/>
      <c r="D4" s="134"/>
      <c r="E4" s="134"/>
      <c r="F4" s="134"/>
      <c r="G4" s="134"/>
      <c r="H4" s="134"/>
    </row>
    <row r="5" spans="2:8" ht="16.5" customHeight="1">
      <c r="B5" s="20"/>
      <c r="C5" s="20"/>
      <c r="D5" s="20"/>
      <c r="E5" s="20"/>
      <c r="F5" s="20"/>
      <c r="G5" s="20"/>
      <c r="H5" s="3"/>
    </row>
    <row r="6" spans="2:8" ht="25.5">
      <c r="B6" s="118" t="s">
        <v>7</v>
      </c>
      <c r="C6" s="119"/>
      <c r="D6" s="119"/>
      <c r="E6" s="120"/>
      <c r="F6" s="47" t="s">
        <v>220</v>
      </c>
      <c r="G6" s="47" t="s">
        <v>219</v>
      </c>
      <c r="H6" s="47" t="s">
        <v>51</v>
      </c>
    </row>
    <row r="7" spans="2:8" s="32" customFormat="1" ht="15.75" customHeight="1">
      <c r="B7" s="135">
        <v>1</v>
      </c>
      <c r="C7" s="136"/>
      <c r="D7" s="136"/>
      <c r="E7" s="137"/>
      <c r="F7" s="48">
        <v>3</v>
      </c>
      <c r="G7" s="48">
        <v>4</v>
      </c>
      <c r="H7" s="48" t="s">
        <v>50</v>
      </c>
    </row>
    <row r="8" spans="2:8" s="50" customFormat="1" ht="30" customHeight="1">
      <c r="B8" s="130" t="s">
        <v>68</v>
      </c>
      <c r="C8" s="131"/>
      <c r="D8" s="132"/>
      <c r="E8" s="53" t="s">
        <v>171</v>
      </c>
      <c r="F8" s="51"/>
      <c r="G8" s="51"/>
      <c r="H8" s="51"/>
    </row>
    <row r="9" spans="2:8" s="50" customFormat="1" ht="30" customHeight="1">
      <c r="B9" s="124" t="s">
        <v>201</v>
      </c>
      <c r="C9" s="125"/>
      <c r="D9" s="126"/>
      <c r="E9" s="70" t="s">
        <v>199</v>
      </c>
      <c r="F9" s="77">
        <f>F10+F14+F18+F22</f>
        <v>205740</v>
      </c>
      <c r="G9" s="77">
        <f>G10+G14+G18+G22</f>
        <v>205740</v>
      </c>
      <c r="H9" s="73">
        <f>G9/F9*100</f>
        <v>100</v>
      </c>
    </row>
    <row r="10" spans="2:8" s="50" customFormat="1" ht="30" customHeight="1">
      <c r="B10" s="124" t="s">
        <v>202</v>
      </c>
      <c r="C10" s="125"/>
      <c r="D10" s="126"/>
      <c r="E10" s="70" t="s">
        <v>180</v>
      </c>
      <c r="F10" s="77">
        <f>F11</f>
        <v>86090.95</v>
      </c>
      <c r="G10" s="77">
        <f>G11</f>
        <v>86090.95</v>
      </c>
      <c r="H10" s="73">
        <f t="shared" ref="H10:H75" si="0">G10/F10*100</f>
        <v>100</v>
      </c>
    </row>
    <row r="11" spans="2:8" s="50" customFormat="1" ht="30" customHeight="1">
      <c r="B11" s="127" t="s">
        <v>172</v>
      </c>
      <c r="C11" s="128"/>
      <c r="D11" s="129"/>
      <c r="E11" s="67" t="s">
        <v>181</v>
      </c>
      <c r="F11" s="72">
        <f>F12</f>
        <v>86090.95</v>
      </c>
      <c r="G11" s="72">
        <f>G12</f>
        <v>86090.95</v>
      </c>
      <c r="H11" s="73">
        <f t="shared" si="0"/>
        <v>100</v>
      </c>
    </row>
    <row r="12" spans="2:8" s="50" customFormat="1" ht="30" customHeight="1">
      <c r="B12" s="130">
        <v>3</v>
      </c>
      <c r="C12" s="131"/>
      <c r="D12" s="132"/>
      <c r="E12" s="53" t="s">
        <v>4</v>
      </c>
      <c r="F12" s="72">
        <f>SUM(F13)</f>
        <v>86090.95</v>
      </c>
      <c r="G12" s="72">
        <f>SUM(G13)</f>
        <v>86090.95</v>
      </c>
      <c r="H12" s="73">
        <f t="shared" si="0"/>
        <v>100</v>
      </c>
    </row>
    <row r="13" spans="2:8" s="50" customFormat="1" ht="30" customHeight="1">
      <c r="B13" s="121">
        <v>32</v>
      </c>
      <c r="C13" s="122"/>
      <c r="D13" s="123"/>
      <c r="E13" s="53" t="s">
        <v>13</v>
      </c>
      <c r="F13" s="73">
        <v>86090.95</v>
      </c>
      <c r="G13" s="73">
        <v>86090.95</v>
      </c>
      <c r="H13" s="73">
        <f t="shared" si="0"/>
        <v>100</v>
      </c>
    </row>
    <row r="14" spans="2:8" s="50" customFormat="1" ht="30" customHeight="1">
      <c r="B14" s="124" t="s">
        <v>209</v>
      </c>
      <c r="C14" s="125"/>
      <c r="D14" s="126"/>
      <c r="E14" s="70" t="s">
        <v>182</v>
      </c>
      <c r="F14" s="77">
        <f>F15</f>
        <v>28091.17</v>
      </c>
      <c r="G14" s="77">
        <f>G15</f>
        <v>28091.17</v>
      </c>
      <c r="H14" s="73">
        <f t="shared" si="0"/>
        <v>100</v>
      </c>
    </row>
    <row r="15" spans="2:8" s="50" customFormat="1" ht="30" customHeight="1">
      <c r="B15" s="127" t="s">
        <v>172</v>
      </c>
      <c r="C15" s="128"/>
      <c r="D15" s="129"/>
      <c r="E15" s="67" t="s">
        <v>181</v>
      </c>
      <c r="F15" s="72">
        <f>F16</f>
        <v>28091.17</v>
      </c>
      <c r="G15" s="72">
        <f>G16</f>
        <v>28091.17</v>
      </c>
      <c r="H15" s="73">
        <f t="shared" si="0"/>
        <v>100</v>
      </c>
    </row>
    <row r="16" spans="2:8" s="50" customFormat="1" ht="30" customHeight="1">
      <c r="B16" s="52">
        <v>4</v>
      </c>
      <c r="C16" s="66"/>
      <c r="D16" s="67"/>
      <c r="E16" s="53" t="s">
        <v>6</v>
      </c>
      <c r="F16" s="72">
        <f>SUM(F17)</f>
        <v>28091.17</v>
      </c>
      <c r="G16" s="72">
        <f>SUM(G17)</f>
        <v>28091.17</v>
      </c>
      <c r="H16" s="73">
        <f t="shared" si="0"/>
        <v>100</v>
      </c>
    </row>
    <row r="17" spans="2:8" s="50" customFormat="1" ht="30" customHeight="1">
      <c r="B17" s="121">
        <v>42</v>
      </c>
      <c r="C17" s="122"/>
      <c r="D17" s="123"/>
      <c r="E17" s="53" t="s">
        <v>133</v>
      </c>
      <c r="F17" s="73">
        <v>28091.17</v>
      </c>
      <c r="G17" s="73">
        <v>28091.17</v>
      </c>
      <c r="H17" s="73">
        <f t="shared" si="0"/>
        <v>100</v>
      </c>
    </row>
    <row r="18" spans="2:8" s="50" customFormat="1" ht="30" customHeight="1">
      <c r="B18" s="124" t="s">
        <v>210</v>
      </c>
      <c r="C18" s="125"/>
      <c r="D18" s="126"/>
      <c r="E18" s="70" t="s">
        <v>183</v>
      </c>
      <c r="F18" s="77">
        <f>F19</f>
        <v>39777.5</v>
      </c>
      <c r="G18" s="77">
        <f>G19</f>
        <v>39777.5</v>
      </c>
      <c r="H18" s="73">
        <f t="shared" si="0"/>
        <v>100</v>
      </c>
    </row>
    <row r="19" spans="2:8" s="50" customFormat="1" ht="30" customHeight="1">
      <c r="B19" s="127" t="s">
        <v>172</v>
      </c>
      <c r="C19" s="128"/>
      <c r="D19" s="129"/>
      <c r="E19" s="67" t="s">
        <v>181</v>
      </c>
      <c r="F19" s="72">
        <f>F20</f>
        <v>39777.5</v>
      </c>
      <c r="G19" s="72">
        <f>G20</f>
        <v>39777.5</v>
      </c>
      <c r="H19" s="73">
        <f t="shared" si="0"/>
        <v>100</v>
      </c>
    </row>
    <row r="20" spans="2:8" s="50" customFormat="1" ht="30" customHeight="1">
      <c r="B20" s="52">
        <v>4</v>
      </c>
      <c r="C20" s="66"/>
      <c r="D20" s="67"/>
      <c r="E20" s="53" t="s">
        <v>6</v>
      </c>
      <c r="F20" s="72">
        <f>SUM(F21)</f>
        <v>39777.5</v>
      </c>
      <c r="G20" s="72">
        <f>SUM(G21)</f>
        <v>39777.5</v>
      </c>
      <c r="H20" s="73">
        <f t="shared" si="0"/>
        <v>100</v>
      </c>
    </row>
    <row r="21" spans="2:8" s="50" customFormat="1" ht="30" customHeight="1">
      <c r="B21" s="121">
        <v>45</v>
      </c>
      <c r="C21" s="122"/>
      <c r="D21" s="123"/>
      <c r="E21" s="53" t="s">
        <v>145</v>
      </c>
      <c r="F21" s="73">
        <v>39777.5</v>
      </c>
      <c r="G21" s="73">
        <v>39777.5</v>
      </c>
      <c r="H21" s="73">
        <f t="shared" si="0"/>
        <v>100</v>
      </c>
    </row>
    <row r="22" spans="2:8" ht="28.5" customHeight="1">
      <c r="B22" s="124" t="s">
        <v>211</v>
      </c>
      <c r="C22" s="125"/>
      <c r="D22" s="126"/>
      <c r="E22" s="70" t="s">
        <v>184</v>
      </c>
      <c r="F22" s="76">
        <f>F23</f>
        <v>51780.38</v>
      </c>
      <c r="G22" s="76">
        <f>G23</f>
        <v>51780.38</v>
      </c>
      <c r="H22" s="73">
        <f t="shared" si="0"/>
        <v>100</v>
      </c>
    </row>
    <row r="23" spans="2:8" ht="27.75" customHeight="1">
      <c r="B23" s="127" t="s">
        <v>172</v>
      </c>
      <c r="C23" s="128"/>
      <c r="D23" s="129"/>
      <c r="E23" s="67" t="s">
        <v>181</v>
      </c>
      <c r="F23" s="74">
        <f>F24+F26</f>
        <v>51780.38</v>
      </c>
      <c r="G23" s="74">
        <f>G24+G26</f>
        <v>51780.38</v>
      </c>
      <c r="H23" s="73">
        <f t="shared" si="0"/>
        <v>100</v>
      </c>
    </row>
    <row r="24" spans="2:8" ht="30.75" customHeight="1">
      <c r="B24" s="52">
        <v>3</v>
      </c>
      <c r="C24" s="66"/>
      <c r="D24" s="67"/>
      <c r="E24" s="53" t="s">
        <v>4</v>
      </c>
      <c r="F24" s="74">
        <f>SUM(F25)</f>
        <v>48000</v>
      </c>
      <c r="G24" s="74">
        <f>SUM(G25)</f>
        <v>48000</v>
      </c>
      <c r="H24" s="73">
        <f t="shared" si="0"/>
        <v>100</v>
      </c>
    </row>
    <row r="25" spans="2:8" ht="31.5" customHeight="1">
      <c r="B25" s="121">
        <v>32</v>
      </c>
      <c r="C25" s="122"/>
      <c r="D25" s="123"/>
      <c r="E25" s="53" t="s">
        <v>13</v>
      </c>
      <c r="F25" s="74">
        <v>48000</v>
      </c>
      <c r="G25" s="74">
        <v>48000</v>
      </c>
      <c r="H25" s="73">
        <f t="shared" si="0"/>
        <v>100</v>
      </c>
    </row>
    <row r="26" spans="2:8" ht="27.75" customHeight="1">
      <c r="B26" s="52">
        <v>4</v>
      </c>
      <c r="C26" s="68"/>
      <c r="D26" s="69"/>
      <c r="E26" s="53" t="s">
        <v>6</v>
      </c>
      <c r="F26" s="74">
        <f>SUM(F27)</f>
        <v>3780.38</v>
      </c>
      <c r="G26" s="74">
        <f>SUM(G27)</f>
        <v>3780.38</v>
      </c>
      <c r="H26" s="73">
        <f t="shared" si="0"/>
        <v>100</v>
      </c>
    </row>
    <row r="27" spans="2:8" ht="25.5" customHeight="1">
      <c r="B27" s="121">
        <v>42</v>
      </c>
      <c r="C27" s="122"/>
      <c r="D27" s="123"/>
      <c r="E27" s="53" t="s">
        <v>133</v>
      </c>
      <c r="F27" s="74">
        <v>3780.38</v>
      </c>
      <c r="G27" s="74">
        <v>3780.38</v>
      </c>
      <c r="H27" s="73">
        <f t="shared" si="0"/>
        <v>100</v>
      </c>
    </row>
    <row r="28" spans="2:8" ht="25.5" customHeight="1">
      <c r="B28" s="124" t="s">
        <v>203</v>
      </c>
      <c r="C28" s="125"/>
      <c r="D28" s="126"/>
      <c r="E28" s="70" t="s">
        <v>185</v>
      </c>
      <c r="F28" s="76">
        <f>F29+F36+F43+F48+F73+F86+F90+F94</f>
        <v>7005210</v>
      </c>
      <c r="G28" s="76">
        <f>G29+G36+G43+G48+G73+G86+G90+G94</f>
        <v>6902276.3699999992</v>
      </c>
      <c r="H28" s="73">
        <f t="shared" si="0"/>
        <v>98.530613215021376</v>
      </c>
    </row>
    <row r="29" spans="2:8" ht="27.75" customHeight="1">
      <c r="B29" s="124" t="s">
        <v>204</v>
      </c>
      <c r="C29" s="125"/>
      <c r="D29" s="126"/>
      <c r="E29" s="70" t="s">
        <v>186</v>
      </c>
      <c r="F29" s="76">
        <f>F30+F33</f>
        <v>29008</v>
      </c>
      <c r="G29" s="76">
        <f>G30+G33</f>
        <v>29008</v>
      </c>
      <c r="H29" s="73">
        <f t="shared" si="0"/>
        <v>100</v>
      </c>
    </row>
    <row r="30" spans="2:8" ht="26.25" customHeight="1">
      <c r="B30" s="127" t="s">
        <v>173</v>
      </c>
      <c r="C30" s="128"/>
      <c r="D30" s="129"/>
      <c r="E30" s="67" t="s">
        <v>187</v>
      </c>
      <c r="F30" s="74">
        <f>F31</f>
        <v>11022</v>
      </c>
      <c r="G30" s="74">
        <f>G31</f>
        <v>11022</v>
      </c>
      <c r="H30" s="73">
        <f t="shared" si="0"/>
        <v>100</v>
      </c>
    </row>
    <row r="31" spans="2:8" ht="24.75" customHeight="1">
      <c r="B31" s="130">
        <v>3</v>
      </c>
      <c r="C31" s="131"/>
      <c r="D31" s="132"/>
      <c r="E31" s="53" t="s">
        <v>4</v>
      </c>
      <c r="F31" s="74">
        <f>SUM(F32)</f>
        <v>11022</v>
      </c>
      <c r="G31" s="74">
        <f>SUM(G32)</f>
        <v>11022</v>
      </c>
      <c r="H31" s="73">
        <f t="shared" si="0"/>
        <v>100</v>
      </c>
    </row>
    <row r="32" spans="2:8" ht="25.5" customHeight="1">
      <c r="B32" s="121">
        <v>31</v>
      </c>
      <c r="C32" s="122"/>
      <c r="D32" s="123"/>
      <c r="E32" s="53" t="s">
        <v>5</v>
      </c>
      <c r="F32" s="74">
        <v>11022</v>
      </c>
      <c r="G32" s="74">
        <v>11022</v>
      </c>
      <c r="H32" s="73">
        <f t="shared" si="0"/>
        <v>100</v>
      </c>
    </row>
    <row r="33" spans="2:8" ht="25.5" customHeight="1">
      <c r="B33" s="121" t="s">
        <v>224</v>
      </c>
      <c r="C33" s="122"/>
      <c r="D33" s="123"/>
      <c r="E33" s="88" t="s">
        <v>192</v>
      </c>
      <c r="F33" s="90">
        <f>SUM(F34)</f>
        <v>17986</v>
      </c>
      <c r="G33" s="90">
        <f>SUM(G34)</f>
        <v>17986</v>
      </c>
      <c r="H33" s="73">
        <f t="shared" si="0"/>
        <v>100</v>
      </c>
    </row>
    <row r="34" spans="2:8" ht="25.5" customHeight="1">
      <c r="B34" s="121">
        <v>3</v>
      </c>
      <c r="C34" s="122"/>
      <c r="D34" s="123"/>
      <c r="E34" s="88" t="s">
        <v>4</v>
      </c>
      <c r="F34" s="74">
        <f>SUM(F35)</f>
        <v>17986</v>
      </c>
      <c r="G34" s="74">
        <f>SUM(G35)</f>
        <v>17986</v>
      </c>
      <c r="H34" s="73">
        <f t="shared" si="0"/>
        <v>100</v>
      </c>
    </row>
    <row r="35" spans="2:8" ht="25.5" customHeight="1">
      <c r="B35" s="121">
        <v>31</v>
      </c>
      <c r="C35" s="122"/>
      <c r="D35" s="123"/>
      <c r="E35" s="88" t="s">
        <v>5</v>
      </c>
      <c r="F35" s="74">
        <v>17986</v>
      </c>
      <c r="G35" s="74">
        <v>17986</v>
      </c>
      <c r="H35" s="73">
        <f t="shared" si="0"/>
        <v>100</v>
      </c>
    </row>
    <row r="36" spans="2:8" ht="24.75" customHeight="1">
      <c r="B36" s="124" t="s">
        <v>205</v>
      </c>
      <c r="C36" s="125"/>
      <c r="D36" s="126"/>
      <c r="E36" s="70" t="s">
        <v>188</v>
      </c>
      <c r="F36" s="76">
        <f>F37</f>
        <v>96170</v>
      </c>
      <c r="G36" s="76">
        <f>G37</f>
        <v>96170</v>
      </c>
      <c r="H36" s="73">
        <f t="shared" si="0"/>
        <v>100</v>
      </c>
    </row>
    <row r="37" spans="2:8" ht="24.75" customHeight="1">
      <c r="B37" s="127" t="s">
        <v>173</v>
      </c>
      <c r="C37" s="128"/>
      <c r="D37" s="129"/>
      <c r="E37" s="67" t="s">
        <v>187</v>
      </c>
      <c r="F37" s="74">
        <f>F38+F41</f>
        <v>96170</v>
      </c>
      <c r="G37" s="74">
        <f>G38+G41</f>
        <v>96170</v>
      </c>
      <c r="H37" s="73">
        <f t="shared" si="0"/>
        <v>100</v>
      </c>
    </row>
    <row r="38" spans="2:8" ht="23.25" customHeight="1">
      <c r="B38" s="130">
        <v>3</v>
      </c>
      <c r="C38" s="131"/>
      <c r="D38" s="132"/>
      <c r="E38" s="53" t="s">
        <v>4</v>
      </c>
      <c r="F38" s="74">
        <f>SUM(F39,F40)</f>
        <v>81170</v>
      </c>
      <c r="G38" s="74">
        <f>SUM(G39,G40)</f>
        <v>81170</v>
      </c>
      <c r="H38" s="73">
        <f t="shared" si="0"/>
        <v>100</v>
      </c>
    </row>
    <row r="39" spans="2:8" ht="21.75" customHeight="1">
      <c r="B39" s="121">
        <v>31</v>
      </c>
      <c r="C39" s="122"/>
      <c r="D39" s="123"/>
      <c r="E39" s="53" t="s">
        <v>5</v>
      </c>
      <c r="F39" s="74">
        <v>29170</v>
      </c>
      <c r="G39" s="74">
        <v>29170</v>
      </c>
      <c r="H39" s="73">
        <f t="shared" si="0"/>
        <v>100</v>
      </c>
    </row>
    <row r="40" spans="2:8" ht="24.75" customHeight="1">
      <c r="B40" s="121">
        <v>32</v>
      </c>
      <c r="C40" s="122"/>
      <c r="D40" s="123"/>
      <c r="E40" s="53" t="s">
        <v>13</v>
      </c>
      <c r="F40" s="74">
        <v>52000</v>
      </c>
      <c r="G40" s="74">
        <v>52000</v>
      </c>
      <c r="H40" s="73">
        <f t="shared" si="0"/>
        <v>100</v>
      </c>
    </row>
    <row r="41" spans="2:8" ht="24.75" customHeight="1">
      <c r="B41" s="52">
        <v>4</v>
      </c>
      <c r="C41" s="68"/>
      <c r="D41" s="69"/>
      <c r="E41" s="53" t="s">
        <v>6</v>
      </c>
      <c r="F41" s="74">
        <f>SUM(F42)</f>
        <v>15000</v>
      </c>
      <c r="G41" s="74">
        <f>SUM(G42)</f>
        <v>15000</v>
      </c>
      <c r="H41" s="73">
        <f t="shared" si="0"/>
        <v>100</v>
      </c>
    </row>
    <row r="42" spans="2:8" ht="22.5" customHeight="1">
      <c r="B42" s="121">
        <v>42</v>
      </c>
      <c r="C42" s="122"/>
      <c r="D42" s="123"/>
      <c r="E42" s="53" t="s">
        <v>133</v>
      </c>
      <c r="F42" s="74">
        <v>15000</v>
      </c>
      <c r="G42" s="74">
        <v>15000</v>
      </c>
      <c r="H42" s="73">
        <f t="shared" si="0"/>
        <v>100</v>
      </c>
    </row>
    <row r="43" spans="2:8" ht="22.5" customHeight="1">
      <c r="B43" s="124" t="s">
        <v>206</v>
      </c>
      <c r="C43" s="125"/>
      <c r="D43" s="126"/>
      <c r="E43" s="70" t="s">
        <v>189</v>
      </c>
      <c r="F43" s="76">
        <f>F44</f>
        <v>5858896</v>
      </c>
      <c r="G43" s="76">
        <f>G44</f>
        <v>5748966.0299999993</v>
      </c>
      <c r="H43" s="73">
        <f t="shared" si="0"/>
        <v>98.123708459750773</v>
      </c>
    </row>
    <row r="44" spans="2:8" ht="18.75" customHeight="1">
      <c r="B44" s="127" t="s">
        <v>174</v>
      </c>
      <c r="C44" s="128"/>
      <c r="D44" s="129"/>
      <c r="E44" s="67" t="s">
        <v>190</v>
      </c>
      <c r="F44" s="74">
        <f>F45</f>
        <v>5858896</v>
      </c>
      <c r="G44" s="74">
        <f>G45</f>
        <v>5748966.0299999993</v>
      </c>
      <c r="H44" s="73">
        <f t="shared" si="0"/>
        <v>98.123708459750773</v>
      </c>
    </row>
    <row r="45" spans="2:8" ht="21" customHeight="1">
      <c r="B45" s="130">
        <v>3</v>
      </c>
      <c r="C45" s="131"/>
      <c r="D45" s="132"/>
      <c r="E45" s="53" t="s">
        <v>4</v>
      </c>
      <c r="F45" s="74">
        <f>SUM(F46,F47)</f>
        <v>5858896</v>
      </c>
      <c r="G45" s="74">
        <f>SUM(G46,G47)</f>
        <v>5748966.0299999993</v>
      </c>
      <c r="H45" s="73">
        <f t="shared" si="0"/>
        <v>98.123708459750773</v>
      </c>
    </row>
    <row r="46" spans="2:8" ht="20.25" customHeight="1">
      <c r="B46" s="121">
        <v>31</v>
      </c>
      <c r="C46" s="122"/>
      <c r="D46" s="123"/>
      <c r="E46" s="53" t="s">
        <v>5</v>
      </c>
      <c r="F46" s="74">
        <v>5220522</v>
      </c>
      <c r="G46" s="74">
        <v>5163564.18</v>
      </c>
      <c r="H46" s="73">
        <f t="shared" si="0"/>
        <v>98.908963126675829</v>
      </c>
    </row>
    <row r="47" spans="2:8" ht="25.5" customHeight="1">
      <c r="B47" s="121">
        <v>32</v>
      </c>
      <c r="C47" s="122"/>
      <c r="D47" s="123"/>
      <c r="E47" s="53" t="s">
        <v>13</v>
      </c>
      <c r="F47" s="74">
        <v>638374</v>
      </c>
      <c r="G47" s="74">
        <v>585401.85</v>
      </c>
      <c r="H47" s="73">
        <f t="shared" si="0"/>
        <v>91.702019505806945</v>
      </c>
    </row>
    <row r="48" spans="2:8" ht="21" customHeight="1">
      <c r="B48" s="124" t="s">
        <v>207</v>
      </c>
      <c r="C48" s="125"/>
      <c r="D48" s="126"/>
      <c r="E48" s="78" t="s">
        <v>215</v>
      </c>
      <c r="F48" s="76">
        <f>F49+F57+F60+F63+F68</f>
        <v>761500</v>
      </c>
      <c r="G48" s="76">
        <f>G49+G57+G60+G63+G68</f>
        <v>781416.82999999984</v>
      </c>
      <c r="H48" s="73">
        <f t="shared" si="0"/>
        <v>102.61547340774784</v>
      </c>
    </row>
    <row r="49" spans="2:8" ht="25.5" customHeight="1">
      <c r="B49" s="127" t="s">
        <v>175</v>
      </c>
      <c r="C49" s="128"/>
      <c r="D49" s="129"/>
      <c r="E49" s="67" t="s">
        <v>191</v>
      </c>
      <c r="F49" s="74">
        <f>F50+F54</f>
        <v>673000</v>
      </c>
      <c r="G49" s="74">
        <f>G50+G54</f>
        <v>641728.74</v>
      </c>
      <c r="H49" s="73">
        <f t="shared" si="0"/>
        <v>95.353453194650811</v>
      </c>
    </row>
    <row r="50" spans="2:8" ht="21" customHeight="1">
      <c r="B50" s="130">
        <v>3</v>
      </c>
      <c r="C50" s="131"/>
      <c r="D50" s="132"/>
      <c r="E50" s="53" t="s">
        <v>4</v>
      </c>
      <c r="F50" s="74">
        <f>SUM(F51,F52,F53)</f>
        <v>657660.05000000005</v>
      </c>
      <c r="G50" s="74">
        <f>SUM(G51,G52,G53)</f>
        <v>632283.47</v>
      </c>
      <c r="H50" s="73">
        <f t="shared" si="0"/>
        <v>96.141383378844424</v>
      </c>
    </row>
    <row r="51" spans="2:8" ht="20.25" customHeight="1">
      <c r="B51" s="121">
        <v>31</v>
      </c>
      <c r="C51" s="122"/>
      <c r="D51" s="123"/>
      <c r="E51" s="53" t="s">
        <v>5</v>
      </c>
      <c r="F51" s="74">
        <v>356025</v>
      </c>
      <c r="G51" s="74">
        <v>345135.85</v>
      </c>
      <c r="H51" s="73">
        <f t="shared" si="0"/>
        <v>96.941464784776343</v>
      </c>
    </row>
    <row r="52" spans="2:8" ht="21" customHeight="1">
      <c r="B52" s="121">
        <v>32</v>
      </c>
      <c r="C52" s="122"/>
      <c r="D52" s="123"/>
      <c r="E52" s="53" t="s">
        <v>13</v>
      </c>
      <c r="F52" s="74">
        <v>293135.05</v>
      </c>
      <c r="G52" s="74">
        <v>280187.37</v>
      </c>
      <c r="H52" s="73">
        <f t="shared" si="0"/>
        <v>95.583032462341166</v>
      </c>
    </row>
    <row r="53" spans="2:8" ht="21.75" customHeight="1">
      <c r="B53" s="121">
        <v>34</v>
      </c>
      <c r="C53" s="122"/>
      <c r="D53" s="123"/>
      <c r="E53" s="53" t="s">
        <v>128</v>
      </c>
      <c r="F53" s="74">
        <v>8500</v>
      </c>
      <c r="G53" s="74">
        <v>6960.25</v>
      </c>
      <c r="H53" s="73">
        <f t="shared" si="0"/>
        <v>81.885294117647049</v>
      </c>
    </row>
    <row r="54" spans="2:8" ht="25.5" customHeight="1">
      <c r="B54" s="52">
        <v>4</v>
      </c>
      <c r="C54" s="68"/>
      <c r="D54" s="69"/>
      <c r="E54" s="53" t="s">
        <v>6</v>
      </c>
      <c r="F54" s="74">
        <f>SUM(F55,F56)</f>
        <v>15339.95</v>
      </c>
      <c r="G54" s="74">
        <f>SUM(G55,G56)</f>
        <v>9445.27</v>
      </c>
      <c r="H54" s="73">
        <f t="shared" si="0"/>
        <v>61.573016861202291</v>
      </c>
    </row>
    <row r="55" spans="2:8" ht="25.5">
      <c r="B55" s="121">
        <v>42</v>
      </c>
      <c r="C55" s="122"/>
      <c r="D55" s="123"/>
      <c r="E55" s="53" t="s">
        <v>133</v>
      </c>
      <c r="F55" s="74">
        <v>10117.450000000001</v>
      </c>
      <c r="G55" s="74">
        <v>6320.27</v>
      </c>
      <c r="H55" s="73">
        <f t="shared" si="0"/>
        <v>62.469001576484196</v>
      </c>
    </row>
    <row r="56" spans="2:8" ht="19.5" customHeight="1">
      <c r="B56" s="121">
        <v>45</v>
      </c>
      <c r="C56" s="122"/>
      <c r="D56" s="123"/>
      <c r="E56" s="53" t="s">
        <v>145</v>
      </c>
      <c r="F56" s="74">
        <v>5222.5</v>
      </c>
      <c r="G56" s="74">
        <v>3125</v>
      </c>
      <c r="H56" s="73">
        <f t="shared" si="0"/>
        <v>59.837242699856382</v>
      </c>
    </row>
    <row r="57" spans="2:8" ht="21" customHeight="1">
      <c r="B57" s="127" t="s">
        <v>174</v>
      </c>
      <c r="C57" s="128"/>
      <c r="D57" s="129"/>
      <c r="E57" s="67" t="s">
        <v>190</v>
      </c>
      <c r="F57" s="74">
        <f>F58</f>
        <v>75000</v>
      </c>
      <c r="G57" s="74">
        <f>G58</f>
        <v>74223.7</v>
      </c>
      <c r="H57" s="73">
        <f t="shared" si="0"/>
        <v>98.96493333333332</v>
      </c>
    </row>
    <row r="58" spans="2:8" ht="21.75" customHeight="1">
      <c r="B58" s="130">
        <v>3</v>
      </c>
      <c r="C58" s="131"/>
      <c r="D58" s="132"/>
      <c r="E58" s="53" t="s">
        <v>4</v>
      </c>
      <c r="F58" s="74">
        <f>SUM(F59)</f>
        <v>75000</v>
      </c>
      <c r="G58" s="74">
        <f>SUM(G59)</f>
        <v>74223.7</v>
      </c>
      <c r="H58" s="73">
        <f t="shared" si="0"/>
        <v>98.96493333333332</v>
      </c>
    </row>
    <row r="59" spans="2:8" ht="21" customHeight="1">
      <c r="B59" s="121">
        <v>31</v>
      </c>
      <c r="C59" s="122"/>
      <c r="D59" s="123"/>
      <c r="E59" s="53" t="s">
        <v>5</v>
      </c>
      <c r="F59" s="74">
        <v>75000</v>
      </c>
      <c r="G59" s="74">
        <v>74223.7</v>
      </c>
      <c r="H59" s="73">
        <f t="shared" si="0"/>
        <v>98.96493333333332</v>
      </c>
    </row>
    <row r="60" spans="2:8" ht="21.75" customHeight="1">
      <c r="B60" s="127" t="s">
        <v>176</v>
      </c>
      <c r="C60" s="128"/>
      <c r="D60" s="129"/>
      <c r="E60" s="67" t="s">
        <v>192</v>
      </c>
      <c r="F60" s="74">
        <f>F61</f>
        <v>0</v>
      </c>
      <c r="G60" s="74">
        <f>G61</f>
        <v>0</v>
      </c>
      <c r="H60" s="73" t="e">
        <f t="shared" si="0"/>
        <v>#DIV/0!</v>
      </c>
    </row>
    <row r="61" spans="2:8" ht="20.25" customHeight="1">
      <c r="B61" s="52">
        <v>4</v>
      </c>
      <c r="C61" s="68"/>
      <c r="D61" s="69"/>
      <c r="E61" s="53" t="s">
        <v>6</v>
      </c>
      <c r="F61" s="74">
        <f>SUM(F62)</f>
        <v>0</v>
      </c>
      <c r="G61" s="74">
        <f>SUM(G62)</f>
        <v>0</v>
      </c>
      <c r="H61" s="73" t="e">
        <f t="shared" si="0"/>
        <v>#DIV/0!</v>
      </c>
    </row>
    <row r="62" spans="2:8" ht="20.25" customHeight="1">
      <c r="B62" s="121">
        <v>45</v>
      </c>
      <c r="C62" s="122"/>
      <c r="D62" s="123"/>
      <c r="E62" s="53" t="s">
        <v>145</v>
      </c>
      <c r="F62" s="74">
        <v>0</v>
      </c>
      <c r="G62" s="74">
        <v>0</v>
      </c>
      <c r="H62" s="73" t="e">
        <f t="shared" si="0"/>
        <v>#DIV/0!</v>
      </c>
    </row>
    <row r="63" spans="2:8" ht="21" customHeight="1">
      <c r="B63" s="127" t="s">
        <v>177</v>
      </c>
      <c r="C63" s="128"/>
      <c r="D63" s="129"/>
      <c r="E63" s="67" t="s">
        <v>193</v>
      </c>
      <c r="F63" s="74">
        <f>F64+F66</f>
        <v>1000</v>
      </c>
      <c r="G63" s="74">
        <f>G64+G66</f>
        <v>53946.95</v>
      </c>
      <c r="H63" s="73">
        <f t="shared" si="0"/>
        <v>5394.6949999999997</v>
      </c>
    </row>
    <row r="64" spans="2:8" ht="21" customHeight="1">
      <c r="B64" s="130">
        <v>3</v>
      </c>
      <c r="C64" s="131"/>
      <c r="D64" s="132"/>
      <c r="E64" s="53" t="s">
        <v>4</v>
      </c>
      <c r="F64" s="74">
        <f>SUM(F65)</f>
        <v>1000</v>
      </c>
      <c r="G64" s="74">
        <f>SUM(G65)</f>
        <v>500</v>
      </c>
      <c r="H64" s="73">
        <f t="shared" si="0"/>
        <v>50</v>
      </c>
    </row>
    <row r="65" spans="2:8" ht="25.5" customHeight="1">
      <c r="B65" s="121">
        <v>32</v>
      </c>
      <c r="C65" s="122"/>
      <c r="D65" s="123"/>
      <c r="E65" s="53" t="s">
        <v>13</v>
      </c>
      <c r="F65" s="74">
        <v>1000</v>
      </c>
      <c r="G65" s="74">
        <v>500</v>
      </c>
      <c r="H65" s="73">
        <f t="shared" si="0"/>
        <v>50</v>
      </c>
    </row>
    <row r="66" spans="2:8" ht="25.5" customHeight="1">
      <c r="B66" s="130">
        <v>4</v>
      </c>
      <c r="C66" s="131"/>
      <c r="D66" s="132"/>
      <c r="E66" s="88" t="s">
        <v>6</v>
      </c>
      <c r="F66" s="74">
        <f>SUM(F67)</f>
        <v>0</v>
      </c>
      <c r="G66" s="74">
        <f>SUM(G67)</f>
        <v>53446.95</v>
      </c>
      <c r="H66" s="73"/>
    </row>
    <row r="67" spans="2:8" ht="25.5" customHeight="1">
      <c r="B67" s="121">
        <v>42</v>
      </c>
      <c r="C67" s="122"/>
      <c r="D67" s="123"/>
      <c r="E67" s="88" t="s">
        <v>133</v>
      </c>
      <c r="F67" s="74">
        <v>0</v>
      </c>
      <c r="G67" s="74">
        <v>53446.95</v>
      </c>
      <c r="H67" s="73"/>
    </row>
    <row r="68" spans="2:8" ht="22.5" customHeight="1">
      <c r="B68" s="127" t="s">
        <v>178</v>
      </c>
      <c r="C68" s="128"/>
      <c r="D68" s="129"/>
      <c r="E68" s="67" t="s">
        <v>194</v>
      </c>
      <c r="F68" s="74">
        <f>F69+F71</f>
        <v>12500</v>
      </c>
      <c r="G68" s="74">
        <f>G69+G71</f>
        <v>11517.44</v>
      </c>
      <c r="H68" s="73">
        <f t="shared" si="0"/>
        <v>92.139520000000005</v>
      </c>
    </row>
    <row r="69" spans="2:8" ht="21" customHeight="1">
      <c r="B69" s="130">
        <v>3</v>
      </c>
      <c r="C69" s="131"/>
      <c r="D69" s="132"/>
      <c r="E69" s="53" t="s">
        <v>4</v>
      </c>
      <c r="F69" s="74">
        <f>SUM(F70)</f>
        <v>12500</v>
      </c>
      <c r="G69" s="74">
        <f>SUM(G70)</f>
        <v>11517.44</v>
      </c>
      <c r="H69" s="73">
        <f t="shared" si="0"/>
        <v>92.139520000000005</v>
      </c>
    </row>
    <row r="70" spans="2:8" ht="21" customHeight="1">
      <c r="B70" s="121">
        <v>32</v>
      </c>
      <c r="C70" s="122"/>
      <c r="D70" s="123"/>
      <c r="E70" s="53" t="s">
        <v>13</v>
      </c>
      <c r="F70" s="74">
        <v>12500</v>
      </c>
      <c r="G70" s="74">
        <v>11517.44</v>
      </c>
      <c r="H70" s="73">
        <f t="shared" si="0"/>
        <v>92.139520000000005</v>
      </c>
    </row>
    <row r="71" spans="2:8" ht="21" customHeight="1">
      <c r="B71" s="52">
        <v>4</v>
      </c>
      <c r="C71" s="68"/>
      <c r="D71" s="69"/>
      <c r="E71" s="53" t="s">
        <v>6</v>
      </c>
      <c r="F71" s="74">
        <f>SUM(F72)</f>
        <v>0</v>
      </c>
      <c r="G71" s="74">
        <f>SUM(G72)</f>
        <v>0</v>
      </c>
      <c r="H71" s="73" t="e">
        <f t="shared" si="0"/>
        <v>#DIV/0!</v>
      </c>
    </row>
    <row r="72" spans="2:8" ht="25.5" customHeight="1">
      <c r="B72" s="121">
        <v>42</v>
      </c>
      <c r="C72" s="122"/>
      <c r="D72" s="123"/>
      <c r="E72" s="53" t="s">
        <v>133</v>
      </c>
      <c r="F72" s="74">
        <v>0</v>
      </c>
      <c r="G72" s="74">
        <v>0</v>
      </c>
      <c r="H72" s="73" t="e">
        <f t="shared" si="0"/>
        <v>#DIV/0!</v>
      </c>
    </row>
    <row r="73" spans="2:8" ht="25.5" customHeight="1">
      <c r="B73" s="124" t="s">
        <v>208</v>
      </c>
      <c r="C73" s="125"/>
      <c r="D73" s="126"/>
      <c r="E73" s="70" t="s">
        <v>195</v>
      </c>
      <c r="F73" s="76">
        <f>F74+F80</f>
        <v>215000</v>
      </c>
      <c r="G73" s="76">
        <f>G74+G80</f>
        <v>202079.51</v>
      </c>
      <c r="H73" s="73">
        <f t="shared" si="0"/>
        <v>93.990469767441866</v>
      </c>
    </row>
    <row r="74" spans="2:8" ht="21.75" customHeight="1">
      <c r="B74" s="127" t="s">
        <v>176</v>
      </c>
      <c r="C74" s="128"/>
      <c r="D74" s="129"/>
      <c r="E74" s="67" t="s">
        <v>192</v>
      </c>
      <c r="F74" s="74">
        <f>F75+F78</f>
        <v>125000</v>
      </c>
      <c r="G74" s="74">
        <f>G75+G78</f>
        <v>113340.65</v>
      </c>
      <c r="H74" s="73">
        <f t="shared" si="0"/>
        <v>90.672519999999992</v>
      </c>
    </row>
    <row r="75" spans="2:8" ht="22.5" customHeight="1">
      <c r="B75" s="130">
        <v>3</v>
      </c>
      <c r="C75" s="131"/>
      <c r="D75" s="132"/>
      <c r="E75" s="53" t="s">
        <v>4</v>
      </c>
      <c r="F75" s="74">
        <f>SUM(F76,F77)</f>
        <v>113989</v>
      </c>
      <c r="G75" s="74">
        <f>SUM(G76,G77)</f>
        <v>102329.65</v>
      </c>
      <c r="H75" s="73">
        <f t="shared" si="0"/>
        <v>89.771513040732003</v>
      </c>
    </row>
    <row r="76" spans="2:8" ht="21" customHeight="1">
      <c r="B76" s="121">
        <v>31</v>
      </c>
      <c r="C76" s="122"/>
      <c r="D76" s="123"/>
      <c r="E76" s="53" t="s">
        <v>5</v>
      </c>
      <c r="F76" s="74">
        <v>99189</v>
      </c>
      <c r="G76" s="74">
        <v>87049.65</v>
      </c>
      <c r="H76" s="73">
        <f t="shared" ref="H76:H97" si="1">G76/F76*100</f>
        <v>87.761394912742333</v>
      </c>
    </row>
    <row r="77" spans="2:8" ht="20.25" customHeight="1">
      <c r="B77" s="121">
        <v>32</v>
      </c>
      <c r="C77" s="122"/>
      <c r="D77" s="123"/>
      <c r="E77" s="53" t="s">
        <v>13</v>
      </c>
      <c r="F77" s="74">
        <v>14800</v>
      </c>
      <c r="G77" s="74">
        <v>15280</v>
      </c>
      <c r="H77" s="73">
        <f t="shared" si="1"/>
        <v>103.24324324324323</v>
      </c>
    </row>
    <row r="78" spans="2:8" ht="21" customHeight="1">
      <c r="B78" s="52">
        <v>4</v>
      </c>
      <c r="C78" s="68"/>
      <c r="D78" s="69"/>
      <c r="E78" s="53" t="s">
        <v>6</v>
      </c>
      <c r="F78" s="74">
        <f>SUM(F79)</f>
        <v>11011</v>
      </c>
      <c r="G78" s="74">
        <f>SUM(G79)</f>
        <v>11011</v>
      </c>
      <c r="H78" s="73">
        <f t="shared" si="1"/>
        <v>100</v>
      </c>
    </row>
    <row r="79" spans="2:8" ht="27" customHeight="1">
      <c r="B79" s="121">
        <v>42</v>
      </c>
      <c r="C79" s="122"/>
      <c r="D79" s="123"/>
      <c r="E79" s="53" t="s">
        <v>133</v>
      </c>
      <c r="F79" s="74">
        <v>11011</v>
      </c>
      <c r="G79" s="74">
        <v>11011</v>
      </c>
      <c r="H79" s="73">
        <f t="shared" si="1"/>
        <v>100</v>
      </c>
    </row>
    <row r="80" spans="2:8" ht="21" customHeight="1">
      <c r="B80" s="127" t="s">
        <v>179</v>
      </c>
      <c r="C80" s="128"/>
      <c r="D80" s="129"/>
      <c r="E80" s="80" t="s">
        <v>196</v>
      </c>
      <c r="F80" s="74">
        <f>F81+F84</f>
        <v>90000</v>
      </c>
      <c r="G80" s="74">
        <f>G81+G84</f>
        <v>88738.86</v>
      </c>
      <c r="H80" s="73">
        <f t="shared" si="1"/>
        <v>98.598733333333328</v>
      </c>
    </row>
    <row r="81" spans="2:8" ht="21" customHeight="1">
      <c r="B81" s="130">
        <v>3</v>
      </c>
      <c r="C81" s="131"/>
      <c r="D81" s="132"/>
      <c r="E81" s="53" t="s">
        <v>4</v>
      </c>
      <c r="F81" s="74">
        <f>SUM(F82,F83)</f>
        <v>80000</v>
      </c>
      <c r="G81" s="74">
        <f>SUM(G82,G83)</f>
        <v>78993.86</v>
      </c>
      <c r="H81" s="73">
        <f t="shared" si="1"/>
        <v>98.742324999999994</v>
      </c>
    </row>
    <row r="82" spans="2:8" ht="21" customHeight="1">
      <c r="B82" s="121">
        <v>31</v>
      </c>
      <c r="C82" s="122"/>
      <c r="D82" s="123"/>
      <c r="E82" s="53" t="s">
        <v>5</v>
      </c>
      <c r="F82" s="74">
        <v>77900</v>
      </c>
      <c r="G82" s="74">
        <v>77400.86</v>
      </c>
      <c r="H82" s="73">
        <f t="shared" si="1"/>
        <v>99.359255455712443</v>
      </c>
    </row>
    <row r="83" spans="2:8" ht="21" customHeight="1">
      <c r="B83" s="121">
        <v>32</v>
      </c>
      <c r="C83" s="122"/>
      <c r="D83" s="123"/>
      <c r="E83" s="53" t="s">
        <v>13</v>
      </c>
      <c r="F83" s="74">
        <v>2100</v>
      </c>
      <c r="G83" s="74">
        <v>1593</v>
      </c>
      <c r="H83" s="73">
        <f t="shared" si="1"/>
        <v>75.857142857142861</v>
      </c>
    </row>
    <row r="84" spans="2:8" ht="21" customHeight="1">
      <c r="B84" s="81">
        <v>4</v>
      </c>
      <c r="C84" s="82"/>
      <c r="D84" s="83"/>
      <c r="E84" s="79" t="s">
        <v>6</v>
      </c>
      <c r="F84" s="74">
        <f>SUM(F85)</f>
        <v>10000</v>
      </c>
      <c r="G84" s="74">
        <f>SUM(G85)</f>
        <v>9745</v>
      </c>
      <c r="H84" s="73">
        <f t="shared" si="1"/>
        <v>97.45</v>
      </c>
    </row>
    <row r="85" spans="2:8" ht="21" customHeight="1">
      <c r="B85" s="71">
        <v>42</v>
      </c>
      <c r="C85" s="68"/>
      <c r="D85" s="69"/>
      <c r="E85" s="53" t="s">
        <v>136</v>
      </c>
      <c r="F85" s="74">
        <v>10000</v>
      </c>
      <c r="G85" s="74">
        <v>9745</v>
      </c>
      <c r="H85" s="73">
        <f t="shared" si="1"/>
        <v>97.45</v>
      </c>
    </row>
    <row r="86" spans="2:8" ht="21.75" customHeight="1">
      <c r="B86" s="124" t="s">
        <v>212</v>
      </c>
      <c r="C86" s="125"/>
      <c r="D86" s="126"/>
      <c r="E86" s="70" t="s">
        <v>200</v>
      </c>
      <c r="F86" s="76">
        <f t="shared" ref="F86:G88" si="2">F87</f>
        <v>0</v>
      </c>
      <c r="G86" s="76">
        <f t="shared" si="2"/>
        <v>0</v>
      </c>
      <c r="H86" s="73" t="e">
        <f t="shared" si="1"/>
        <v>#DIV/0!</v>
      </c>
    </row>
    <row r="87" spans="2:8" ht="21" customHeight="1">
      <c r="B87" s="127" t="s">
        <v>176</v>
      </c>
      <c r="C87" s="128"/>
      <c r="D87" s="129"/>
      <c r="E87" s="67" t="s">
        <v>192</v>
      </c>
      <c r="F87" s="74">
        <f t="shared" si="2"/>
        <v>0</v>
      </c>
      <c r="G87" s="74">
        <f t="shared" si="2"/>
        <v>0</v>
      </c>
      <c r="H87" s="73" t="e">
        <f t="shared" si="1"/>
        <v>#DIV/0!</v>
      </c>
    </row>
    <row r="88" spans="2:8" ht="21" customHeight="1">
      <c r="B88" s="130">
        <v>3</v>
      </c>
      <c r="C88" s="131"/>
      <c r="D88" s="132"/>
      <c r="E88" s="53" t="s">
        <v>4</v>
      </c>
      <c r="F88" s="74">
        <f t="shared" si="2"/>
        <v>0</v>
      </c>
      <c r="G88" s="74">
        <f t="shared" si="2"/>
        <v>0</v>
      </c>
      <c r="H88" s="73" t="e">
        <f t="shared" si="1"/>
        <v>#DIV/0!</v>
      </c>
    </row>
    <row r="89" spans="2:8" ht="21" customHeight="1">
      <c r="B89" s="121">
        <v>32</v>
      </c>
      <c r="C89" s="122"/>
      <c r="D89" s="123"/>
      <c r="E89" s="53" t="s">
        <v>13</v>
      </c>
      <c r="F89" s="74">
        <v>0</v>
      </c>
      <c r="G89" s="74">
        <v>0</v>
      </c>
      <c r="H89" s="73" t="e">
        <f t="shared" si="1"/>
        <v>#DIV/0!</v>
      </c>
    </row>
    <row r="90" spans="2:8" ht="21" customHeight="1">
      <c r="B90" s="124" t="s">
        <v>213</v>
      </c>
      <c r="C90" s="125"/>
      <c r="D90" s="126"/>
      <c r="E90" s="70" t="s">
        <v>197</v>
      </c>
      <c r="F90" s="76">
        <f>F91</f>
        <v>38000</v>
      </c>
      <c r="G90" s="76">
        <f>G91</f>
        <v>38000</v>
      </c>
      <c r="H90" s="73">
        <f t="shared" si="1"/>
        <v>100</v>
      </c>
    </row>
    <row r="91" spans="2:8" ht="21" customHeight="1">
      <c r="B91" s="127" t="s">
        <v>173</v>
      </c>
      <c r="C91" s="128"/>
      <c r="D91" s="129"/>
      <c r="E91" s="67" t="s">
        <v>187</v>
      </c>
      <c r="F91" s="74">
        <f>F92</f>
        <v>38000</v>
      </c>
      <c r="G91" s="74">
        <f>G92</f>
        <v>38000</v>
      </c>
      <c r="H91" s="73">
        <f t="shared" si="1"/>
        <v>100</v>
      </c>
    </row>
    <row r="92" spans="2:8" ht="21" customHeight="1">
      <c r="B92" s="130">
        <v>3</v>
      </c>
      <c r="C92" s="131"/>
      <c r="D92" s="132"/>
      <c r="E92" s="53" t="s">
        <v>4</v>
      </c>
      <c r="F92" s="74">
        <f>SUM(F93)</f>
        <v>38000</v>
      </c>
      <c r="G92" s="74">
        <f>SUM(G93)</f>
        <v>38000</v>
      </c>
      <c r="H92" s="73">
        <f t="shared" si="1"/>
        <v>100</v>
      </c>
    </row>
    <row r="93" spans="2:8" ht="21" customHeight="1">
      <c r="B93" s="121">
        <v>31</v>
      </c>
      <c r="C93" s="122"/>
      <c r="D93" s="123"/>
      <c r="E93" s="53" t="s">
        <v>5</v>
      </c>
      <c r="F93" s="74">
        <v>38000</v>
      </c>
      <c r="G93" s="74">
        <v>38000</v>
      </c>
      <c r="H93" s="73">
        <f t="shared" si="1"/>
        <v>100</v>
      </c>
    </row>
    <row r="94" spans="2:8" ht="21.75" customHeight="1">
      <c r="B94" s="124" t="s">
        <v>214</v>
      </c>
      <c r="C94" s="125"/>
      <c r="D94" s="126"/>
      <c r="E94" s="70" t="s">
        <v>198</v>
      </c>
      <c r="F94" s="76">
        <f>F95</f>
        <v>6636</v>
      </c>
      <c r="G94" s="76">
        <f>G95</f>
        <v>6636</v>
      </c>
      <c r="H94" s="73">
        <f t="shared" si="1"/>
        <v>100</v>
      </c>
    </row>
    <row r="95" spans="2:8" ht="21.75" customHeight="1">
      <c r="B95" s="127" t="s">
        <v>173</v>
      </c>
      <c r="C95" s="128"/>
      <c r="D95" s="129"/>
      <c r="E95" s="67" t="s">
        <v>187</v>
      </c>
      <c r="F95" s="74">
        <f>F96</f>
        <v>6636</v>
      </c>
      <c r="G95" s="74">
        <f>G96</f>
        <v>6636</v>
      </c>
      <c r="H95" s="73">
        <f t="shared" si="1"/>
        <v>100</v>
      </c>
    </row>
    <row r="96" spans="2:8" ht="21" customHeight="1">
      <c r="B96" s="130">
        <v>3</v>
      </c>
      <c r="C96" s="131"/>
      <c r="D96" s="132"/>
      <c r="E96" s="53" t="s">
        <v>4</v>
      </c>
      <c r="F96" s="74">
        <f>SUM(F97)</f>
        <v>6636</v>
      </c>
      <c r="G96" s="74">
        <f>SUM(G97)</f>
        <v>6636</v>
      </c>
      <c r="H96" s="73">
        <f t="shared" si="1"/>
        <v>100</v>
      </c>
    </row>
    <row r="97" spans="2:8" ht="20.25" customHeight="1">
      <c r="B97" s="121">
        <v>31</v>
      </c>
      <c r="C97" s="122"/>
      <c r="D97" s="123"/>
      <c r="E97" s="53" t="s">
        <v>5</v>
      </c>
      <c r="F97" s="74">
        <v>6636</v>
      </c>
      <c r="G97" s="74">
        <v>6636</v>
      </c>
      <c r="H97" s="73">
        <f t="shared" si="1"/>
        <v>100</v>
      </c>
    </row>
    <row r="100" spans="2:8">
      <c r="F100" s="75">
        <f>F9+F28</f>
        <v>7210950</v>
      </c>
      <c r="G100" s="75">
        <f>G9+G28</f>
        <v>7108016.3699999992</v>
      </c>
      <c r="H100" s="75"/>
    </row>
  </sheetData>
  <mergeCells count="83">
    <mergeCell ref="B9:D9"/>
    <mergeCell ref="B10:D10"/>
    <mergeCell ref="B12:D12"/>
    <mergeCell ref="B14:D14"/>
    <mergeCell ref="B2:H2"/>
    <mergeCell ref="B11:D11"/>
    <mergeCell ref="B13:D13"/>
    <mergeCell ref="B4:H4"/>
    <mergeCell ref="B6:E6"/>
    <mergeCell ref="B7:E7"/>
    <mergeCell ref="B8:D8"/>
    <mergeCell ref="B17:D17"/>
    <mergeCell ref="B18:D18"/>
    <mergeCell ref="B19:D19"/>
    <mergeCell ref="B21:D21"/>
    <mergeCell ref="B15:D15"/>
    <mergeCell ref="B22:D22"/>
    <mergeCell ref="B23:D23"/>
    <mergeCell ref="B25:D25"/>
    <mergeCell ref="B27:D27"/>
    <mergeCell ref="B28:D28"/>
    <mergeCell ref="B29:D29"/>
    <mergeCell ref="B30:D30"/>
    <mergeCell ref="B31:D31"/>
    <mergeCell ref="B32:D32"/>
    <mergeCell ref="B36:D36"/>
    <mergeCell ref="B33:D33"/>
    <mergeCell ref="B34:D34"/>
    <mergeCell ref="B35:D35"/>
    <mergeCell ref="B43:D43"/>
    <mergeCell ref="B44:D44"/>
    <mergeCell ref="B45:D45"/>
    <mergeCell ref="B37:D37"/>
    <mergeCell ref="B38:D38"/>
    <mergeCell ref="B39:D39"/>
    <mergeCell ref="B40:D40"/>
    <mergeCell ref="B42:D42"/>
    <mergeCell ref="B46:D46"/>
    <mergeCell ref="B47:D47"/>
    <mergeCell ref="B48:D48"/>
    <mergeCell ref="B49:D49"/>
    <mergeCell ref="B50:D50"/>
    <mergeCell ref="B51:D51"/>
    <mergeCell ref="B52:D52"/>
    <mergeCell ref="B53:D53"/>
    <mergeCell ref="B55:D55"/>
    <mergeCell ref="B56:D56"/>
    <mergeCell ref="B57:D57"/>
    <mergeCell ref="B58:D58"/>
    <mergeCell ref="B59:D59"/>
    <mergeCell ref="B60:D60"/>
    <mergeCell ref="B62:D62"/>
    <mergeCell ref="B63:D63"/>
    <mergeCell ref="B64:D64"/>
    <mergeCell ref="B65:D65"/>
    <mergeCell ref="B68:D68"/>
    <mergeCell ref="B69:D69"/>
    <mergeCell ref="B66:D66"/>
    <mergeCell ref="B67:D67"/>
    <mergeCell ref="B70:D70"/>
    <mergeCell ref="B72:D72"/>
    <mergeCell ref="B73:D73"/>
    <mergeCell ref="B74:D74"/>
    <mergeCell ref="B75:D75"/>
    <mergeCell ref="B76:D76"/>
    <mergeCell ref="B77:D77"/>
    <mergeCell ref="B79:D79"/>
    <mergeCell ref="B80:D80"/>
    <mergeCell ref="B81:D81"/>
    <mergeCell ref="B82:D82"/>
    <mergeCell ref="B83:D83"/>
    <mergeCell ref="B90:D90"/>
    <mergeCell ref="B91:D91"/>
    <mergeCell ref="B92:D92"/>
    <mergeCell ref="B86:D86"/>
    <mergeCell ref="B87:D87"/>
    <mergeCell ref="B88:D88"/>
    <mergeCell ref="B89:D89"/>
    <mergeCell ref="B93:D93"/>
    <mergeCell ref="B94:D94"/>
    <mergeCell ref="B95:D95"/>
    <mergeCell ref="B96:D96"/>
    <mergeCell ref="B97:D97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2025-02-20T12:56:05Z</cp:lastPrinted>
  <dcterms:created xsi:type="dcterms:W3CDTF">2022-08-12T12:51:27Z</dcterms:created>
  <dcterms:modified xsi:type="dcterms:W3CDTF">2025-02-25T13:44:53Z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