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515" windowHeight="11535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8"/>
  <c r="F46"/>
  <c r="F24" i="7"/>
  <c r="I61" i="3" l="1"/>
  <c r="I38"/>
  <c r="H45"/>
  <c r="H10" i="1" l="1"/>
  <c r="G8" i="11" l="1"/>
  <c r="F8"/>
  <c r="G8" i="8"/>
  <c r="G10"/>
  <c r="G12"/>
  <c r="G13"/>
  <c r="G15"/>
  <c r="G16"/>
  <c r="G18"/>
  <c r="G20"/>
  <c r="G23"/>
  <c r="G25"/>
  <c r="G27"/>
  <c r="G28"/>
  <c r="G29"/>
  <c r="G31"/>
  <c r="G32"/>
  <c r="G34"/>
  <c r="G36"/>
  <c r="G38"/>
  <c r="F8"/>
  <c r="F10"/>
  <c r="F12"/>
  <c r="F13"/>
  <c r="F15"/>
  <c r="F16"/>
  <c r="F18"/>
  <c r="F20"/>
  <c r="F23"/>
  <c r="F25"/>
  <c r="F27"/>
  <c r="F28"/>
  <c r="F29"/>
  <c r="F31"/>
  <c r="F32"/>
  <c r="F34"/>
  <c r="F36"/>
  <c r="F38"/>
  <c r="K57" i="3"/>
  <c r="K58"/>
  <c r="K59"/>
  <c r="K60"/>
  <c r="K62"/>
  <c r="K63"/>
  <c r="K66"/>
  <c r="K67"/>
  <c r="K68"/>
  <c r="K70"/>
  <c r="K71"/>
  <c r="K72"/>
  <c r="K73"/>
  <c r="K74"/>
  <c r="K75"/>
  <c r="K77"/>
  <c r="K78"/>
  <c r="K79"/>
  <c r="K80"/>
  <c r="K81"/>
  <c r="K82"/>
  <c r="K83"/>
  <c r="K84"/>
  <c r="K85"/>
  <c r="K86"/>
  <c r="K88"/>
  <c r="K89"/>
  <c r="K90"/>
  <c r="K91"/>
  <c r="K92"/>
  <c r="K93"/>
  <c r="K94"/>
  <c r="K97"/>
  <c r="K98"/>
  <c r="K99"/>
  <c r="K103"/>
  <c r="K105"/>
  <c r="K106"/>
  <c r="K107"/>
  <c r="K108"/>
  <c r="K109"/>
  <c r="K110"/>
  <c r="K112"/>
  <c r="K114"/>
  <c r="K115"/>
  <c r="J57"/>
  <c r="J58"/>
  <c r="J59"/>
  <c r="J60"/>
  <c r="J62"/>
  <c r="J63"/>
  <c r="J66"/>
  <c r="J67"/>
  <c r="J68"/>
  <c r="J70"/>
  <c r="J71"/>
  <c r="J72"/>
  <c r="J73"/>
  <c r="J74"/>
  <c r="J75"/>
  <c r="J77"/>
  <c r="J78"/>
  <c r="J79"/>
  <c r="J80"/>
  <c r="J81"/>
  <c r="J82"/>
  <c r="J83"/>
  <c r="J84"/>
  <c r="J85"/>
  <c r="J86"/>
  <c r="J88"/>
  <c r="J89"/>
  <c r="J90"/>
  <c r="J91"/>
  <c r="J92"/>
  <c r="J93"/>
  <c r="J94"/>
  <c r="J97"/>
  <c r="J98"/>
  <c r="J99"/>
  <c r="J103"/>
  <c r="J105"/>
  <c r="J106"/>
  <c r="J107"/>
  <c r="J108"/>
  <c r="J109"/>
  <c r="J110"/>
  <c r="J112"/>
  <c r="J114"/>
  <c r="J115"/>
  <c r="K14"/>
  <c r="K15"/>
  <c r="K17"/>
  <c r="K18"/>
  <c r="K20"/>
  <c r="K21"/>
  <c r="K24"/>
  <c r="K25"/>
  <c r="K26"/>
  <c r="K28"/>
  <c r="K31"/>
  <c r="K34"/>
  <c r="K36"/>
  <c r="K39"/>
  <c r="K40"/>
  <c r="K41"/>
  <c r="K43"/>
  <c r="K47"/>
  <c r="K48"/>
  <c r="J47"/>
  <c r="J48"/>
  <c r="J21"/>
  <c r="J24"/>
  <c r="J25"/>
  <c r="J26"/>
  <c r="J28"/>
  <c r="J31"/>
  <c r="J34"/>
  <c r="J36"/>
  <c r="J39"/>
  <c r="J40"/>
  <c r="J41"/>
  <c r="J43"/>
  <c r="J14"/>
  <c r="J15"/>
  <c r="J17"/>
  <c r="J18"/>
  <c r="J20"/>
  <c r="H13" i="1"/>
  <c r="I13"/>
  <c r="G13"/>
  <c r="J11"/>
  <c r="J12"/>
  <c r="J14"/>
  <c r="J15"/>
  <c r="K11"/>
  <c r="K12"/>
  <c r="K14"/>
  <c r="K15"/>
  <c r="I10"/>
  <c r="I16" s="1"/>
  <c r="G10"/>
  <c r="K10" l="1"/>
  <c r="J10"/>
  <c r="K13"/>
  <c r="H16"/>
  <c r="K16" s="1"/>
  <c r="G16"/>
  <c r="J16" s="1"/>
  <c r="J13"/>
  <c r="G76" i="7"/>
  <c r="F76"/>
  <c r="F79"/>
  <c r="G79"/>
  <c r="F83"/>
  <c r="F82" s="1"/>
  <c r="G83"/>
  <c r="H84"/>
  <c r="F91"/>
  <c r="F90" s="1"/>
  <c r="F89" s="1"/>
  <c r="G91"/>
  <c r="G90" s="1"/>
  <c r="G89" s="1"/>
  <c r="F87"/>
  <c r="F86" s="1"/>
  <c r="G87"/>
  <c r="G86" s="1"/>
  <c r="G85" s="1"/>
  <c r="H80"/>
  <c r="F73"/>
  <c r="G73"/>
  <c r="F70"/>
  <c r="G70"/>
  <c r="F66"/>
  <c r="G66"/>
  <c r="F64"/>
  <c r="G64"/>
  <c r="F61"/>
  <c r="H61" s="1"/>
  <c r="G61"/>
  <c r="G60" s="1"/>
  <c r="F58"/>
  <c r="F57" s="1"/>
  <c r="G58"/>
  <c r="G57" s="1"/>
  <c r="F55"/>
  <c r="F54" s="1"/>
  <c r="G55"/>
  <c r="G54" s="1"/>
  <c r="F51"/>
  <c r="G51"/>
  <c r="F47"/>
  <c r="G47"/>
  <c r="F42"/>
  <c r="F41" s="1"/>
  <c r="G42"/>
  <c r="G41" s="1"/>
  <c r="G40" s="1"/>
  <c r="G38"/>
  <c r="H38" s="1"/>
  <c r="F38"/>
  <c r="F35"/>
  <c r="G35"/>
  <c r="F31"/>
  <c r="G31"/>
  <c r="G30" s="1"/>
  <c r="G29" s="1"/>
  <c r="F26"/>
  <c r="G26"/>
  <c r="G24"/>
  <c r="F20"/>
  <c r="F19" s="1"/>
  <c r="G20"/>
  <c r="G19" s="1"/>
  <c r="G18" s="1"/>
  <c r="F16"/>
  <c r="F15" s="1"/>
  <c r="F14" s="1"/>
  <c r="G16"/>
  <c r="G15" s="1"/>
  <c r="H92"/>
  <c r="H13"/>
  <c r="H17"/>
  <c r="H21"/>
  <c r="H25"/>
  <c r="H27"/>
  <c r="H32"/>
  <c r="H36"/>
  <c r="H37"/>
  <c r="H39"/>
  <c r="H43"/>
  <c r="H44"/>
  <c r="H48"/>
  <c r="H49"/>
  <c r="H50"/>
  <c r="H52"/>
  <c r="H53"/>
  <c r="H56"/>
  <c r="H59"/>
  <c r="H62"/>
  <c r="H65"/>
  <c r="H67"/>
  <c r="H71"/>
  <c r="H72"/>
  <c r="H74"/>
  <c r="H77"/>
  <c r="H78"/>
  <c r="H88"/>
  <c r="F12"/>
  <c r="G12"/>
  <c r="G11" s="1"/>
  <c r="G10" s="1"/>
  <c r="D7" i="11"/>
  <c r="D6" s="1"/>
  <c r="E7"/>
  <c r="C7"/>
  <c r="C6" s="1"/>
  <c r="E6"/>
  <c r="D35" i="8"/>
  <c r="C35"/>
  <c r="D33"/>
  <c r="E33"/>
  <c r="C33"/>
  <c r="D30"/>
  <c r="E30"/>
  <c r="C30"/>
  <c r="D26"/>
  <c r="E26"/>
  <c r="C26"/>
  <c r="D24"/>
  <c r="E24"/>
  <c r="C24"/>
  <c r="D22"/>
  <c r="E22"/>
  <c r="C22"/>
  <c r="D19"/>
  <c r="E19"/>
  <c r="C19"/>
  <c r="D17"/>
  <c r="E17"/>
  <c r="C17"/>
  <c r="D14"/>
  <c r="E14"/>
  <c r="C14"/>
  <c r="D11"/>
  <c r="E11"/>
  <c r="C11"/>
  <c r="D9"/>
  <c r="E9"/>
  <c r="C9"/>
  <c r="D7"/>
  <c r="C7"/>
  <c r="E7"/>
  <c r="G69" i="7" l="1"/>
  <c r="G68" s="1"/>
  <c r="H51"/>
  <c r="H31"/>
  <c r="D21" i="8"/>
  <c r="F6" i="11"/>
  <c r="G75" i="7"/>
  <c r="H75" s="1"/>
  <c r="G63"/>
  <c r="H79"/>
  <c r="H83"/>
  <c r="F75"/>
  <c r="G7" i="11"/>
  <c r="F7"/>
  <c r="G6"/>
  <c r="G22" i="8"/>
  <c r="F22"/>
  <c r="G33"/>
  <c r="F33"/>
  <c r="G17"/>
  <c r="F17"/>
  <c r="G26"/>
  <c r="F26"/>
  <c r="E21"/>
  <c r="G11"/>
  <c r="F11"/>
  <c r="G14"/>
  <c r="F14"/>
  <c r="G24"/>
  <c r="F24"/>
  <c r="G35"/>
  <c r="F35"/>
  <c r="G7"/>
  <c r="F7"/>
  <c r="G9"/>
  <c r="F9"/>
  <c r="G19"/>
  <c r="F19"/>
  <c r="G30"/>
  <c r="F30"/>
  <c r="D6"/>
  <c r="C21"/>
  <c r="G82" i="7"/>
  <c r="G81" s="1"/>
  <c r="F81"/>
  <c r="H91"/>
  <c r="H66"/>
  <c r="H12"/>
  <c r="H58"/>
  <c r="H57"/>
  <c r="H73"/>
  <c r="H19"/>
  <c r="H35"/>
  <c r="H89"/>
  <c r="H90"/>
  <c r="H87"/>
  <c r="H86"/>
  <c r="F85"/>
  <c r="H85" s="1"/>
  <c r="H76"/>
  <c r="F69"/>
  <c r="H70"/>
  <c r="F63"/>
  <c r="H64"/>
  <c r="F60"/>
  <c r="H60" s="1"/>
  <c r="H55"/>
  <c r="H54"/>
  <c r="G46"/>
  <c r="F46"/>
  <c r="H47"/>
  <c r="H42"/>
  <c r="H41"/>
  <c r="F40"/>
  <c r="H40" s="1"/>
  <c r="G34"/>
  <c r="G33" s="1"/>
  <c r="F34"/>
  <c r="F33" s="1"/>
  <c r="F30"/>
  <c r="F29" s="1"/>
  <c r="H26"/>
  <c r="F23"/>
  <c r="F22" s="1"/>
  <c r="G23"/>
  <c r="G22" s="1"/>
  <c r="H24"/>
  <c r="H20"/>
  <c r="F18"/>
  <c r="H18" s="1"/>
  <c r="H16"/>
  <c r="G14"/>
  <c r="H14" s="1"/>
  <c r="H15"/>
  <c r="F11"/>
  <c r="C6" i="8"/>
  <c r="E6"/>
  <c r="H69" i="7" l="1"/>
  <c r="D37" i="8"/>
  <c r="G45" i="7"/>
  <c r="H63"/>
  <c r="G21" i="8"/>
  <c r="F21"/>
  <c r="G6"/>
  <c r="E37"/>
  <c r="C37"/>
  <c r="F6"/>
  <c r="G28" i="7"/>
  <c r="H81"/>
  <c r="H82"/>
  <c r="F68"/>
  <c r="F45"/>
  <c r="H45" s="1"/>
  <c r="H46"/>
  <c r="H33"/>
  <c r="H34"/>
  <c r="H30"/>
  <c r="H29"/>
  <c r="H22"/>
  <c r="H23"/>
  <c r="G9"/>
  <c r="F10"/>
  <c r="H11"/>
  <c r="G95" l="1"/>
  <c r="G37" i="8"/>
  <c r="F37"/>
  <c r="H68" i="7"/>
  <c r="F28"/>
  <c r="F9"/>
  <c r="H9" s="1"/>
  <c r="H10"/>
  <c r="F95" l="1"/>
  <c r="H28"/>
  <c r="I19" i="3" l="1"/>
  <c r="G19"/>
  <c r="I16"/>
  <c r="G16"/>
  <c r="I13"/>
  <c r="I12" s="1"/>
  <c r="G13"/>
  <c r="H113"/>
  <c r="I113"/>
  <c r="G113"/>
  <c r="I111"/>
  <c r="G111"/>
  <c r="I104"/>
  <c r="G104"/>
  <c r="H102"/>
  <c r="H101" s="1"/>
  <c r="I102"/>
  <c r="G102"/>
  <c r="H64"/>
  <c r="I96"/>
  <c r="G96"/>
  <c r="G95" s="1"/>
  <c r="I87"/>
  <c r="G87"/>
  <c r="I76"/>
  <c r="G76"/>
  <c r="I69"/>
  <c r="G69"/>
  <c r="I65"/>
  <c r="G65"/>
  <c r="G61"/>
  <c r="H55"/>
  <c r="I56"/>
  <c r="G56"/>
  <c r="I46"/>
  <c r="G46"/>
  <c r="G45" s="1"/>
  <c r="G44" s="1"/>
  <c r="H42"/>
  <c r="I42"/>
  <c r="G42"/>
  <c r="H37"/>
  <c r="G38"/>
  <c r="G37" s="1"/>
  <c r="H32"/>
  <c r="I35"/>
  <c r="G35"/>
  <c r="I33"/>
  <c r="G33"/>
  <c r="H29"/>
  <c r="I30"/>
  <c r="G30"/>
  <c r="G29" s="1"/>
  <c r="I27"/>
  <c r="G27"/>
  <c r="H22"/>
  <c r="I23"/>
  <c r="G23"/>
  <c r="G22" s="1"/>
  <c r="I64" l="1"/>
  <c r="K64" s="1"/>
  <c r="G101"/>
  <c r="G100" s="1"/>
  <c r="G64"/>
  <c r="G55"/>
  <c r="G12"/>
  <c r="J12" s="1"/>
  <c r="J102"/>
  <c r="K102"/>
  <c r="J16"/>
  <c r="K16"/>
  <c r="K19"/>
  <c r="J19"/>
  <c r="K113"/>
  <c r="J113"/>
  <c r="J13"/>
  <c r="K13"/>
  <c r="J30"/>
  <c r="K30"/>
  <c r="J38"/>
  <c r="K38"/>
  <c r="K56"/>
  <c r="J56"/>
  <c r="K23"/>
  <c r="J23"/>
  <c r="J33"/>
  <c r="K33"/>
  <c r="J42"/>
  <c r="K42"/>
  <c r="K61"/>
  <c r="J61"/>
  <c r="K65"/>
  <c r="J65"/>
  <c r="K76"/>
  <c r="J76"/>
  <c r="K96"/>
  <c r="J96"/>
  <c r="K104"/>
  <c r="J104"/>
  <c r="K27"/>
  <c r="J27"/>
  <c r="I45"/>
  <c r="J46"/>
  <c r="K46"/>
  <c r="K35"/>
  <c r="J35"/>
  <c r="K69"/>
  <c r="J69"/>
  <c r="K87"/>
  <c r="J87"/>
  <c r="J111"/>
  <c r="K111"/>
  <c r="I101"/>
  <c r="G32"/>
  <c r="H54"/>
  <c r="I55"/>
  <c r="I95"/>
  <c r="H100"/>
  <c r="H12"/>
  <c r="H11" s="1"/>
  <c r="H44"/>
  <c r="I32"/>
  <c r="I37"/>
  <c r="I22"/>
  <c r="I29"/>
  <c r="J64" l="1"/>
  <c r="K12"/>
  <c r="G54"/>
  <c r="G53" s="1"/>
  <c r="G11"/>
  <c r="G10" s="1"/>
  <c r="J22"/>
  <c r="K22"/>
  <c r="K95"/>
  <c r="J95"/>
  <c r="J29"/>
  <c r="K29"/>
  <c r="J32"/>
  <c r="K32"/>
  <c r="J45"/>
  <c r="K45"/>
  <c r="J37"/>
  <c r="K37"/>
  <c r="J55"/>
  <c r="K55"/>
  <c r="I54"/>
  <c r="I44"/>
  <c r="K101"/>
  <c r="J101"/>
  <c r="I100"/>
  <c r="H10"/>
  <c r="H53"/>
  <c r="I11"/>
  <c r="H116" l="1"/>
  <c r="G116"/>
  <c r="J11"/>
  <c r="K11"/>
  <c r="K100"/>
  <c r="J100"/>
  <c r="J54"/>
  <c r="K54"/>
  <c r="I53"/>
  <c r="J44"/>
  <c r="K44"/>
  <c r="I10"/>
  <c r="I116" l="1"/>
  <c r="K10"/>
  <c r="J10"/>
  <c r="J53"/>
  <c r="K53"/>
  <c r="K116" l="1"/>
  <c r="J116"/>
  <c r="I123" l="1"/>
  <c r="G123"/>
  <c r="K123"/>
  <c r="K32" i="1"/>
  <c r="G32"/>
  <c r="J32"/>
  <c r="I32"/>
  <c r="J123" i="3"/>
</calcChain>
</file>

<file path=xl/sharedStrings.xml><?xml version="1.0" encoding="utf-8"?>
<sst xmlns="http://schemas.openxmlformats.org/spreadsheetml/2006/main" count="410" uniqueCount="224">
  <si>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</si>
  <si>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</si>
  <si>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</si>
  <si>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</si>
  <si>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</si>
  <si>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</si>
  <si>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</si>
  <si>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</si>
  <si>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</si>
  <si>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</si>
  <si>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</si>
  <si>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</si>
  <si>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</si>
  <si>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</si>
  <si>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</si>
  <si>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</si>
  <si>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</si>
  <si>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</si>
  <si>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</si>
  <si>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</si>
  <si>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</si>
  <si>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</si>
  <si>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</si>
  <si>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</si>
  <si>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</si>
  <si>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</si>
  <si>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</si>
  <si>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</si>
  <si>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</si>
  <si>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</si>
  <si>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</si>
  <si>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</si>
  <si>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</si>
  <si>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</si>
  <si>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</si>
  <si>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</si>
  <si>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</si>
  <si>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</si>
  <si>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</si>
  <si>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</si>
  <si>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</si>
  <si>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</si>
  <si>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</si>
  <si>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</si>
  <si>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</si>
  <si>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</si>
  <si>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</si>
  <si>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</si>
  <si>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</si>
  <si>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</si>
  <si>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</si>
  <si>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</si>
  <si>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</si>
  <si>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</si>
  <si>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</si>
  <si>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</si>
  <si>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</si>
  <si>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</si>
  <si>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</si>
  <si>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</si>
  <si>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</si>
  <si>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</si>
  <si>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</si>
  <si>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</si>
  <si>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</si>
  <si>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</si>
  <si>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</si>
  <si>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</si>
  <si>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 xml:space="preserve">BROJČANA OZNAKA PRORAČUNSKOG KORISNIKA </t>
  </si>
  <si>
    <t xml:space="preserve">OSTVARENJE/IZVRŠENJE 
1.-12.2023. </t>
  </si>
  <si>
    <t xml:space="preserve">OSTVARENJE/IZVRŠENJE 
1.-12.2022. </t>
  </si>
  <si>
    <t>Tekuće pomoći od izvanproračunskih korisnika</t>
  </si>
  <si>
    <t>Kapitalne pomći od izvanproračunskih korisnika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</si>
  <si>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</si>
  <si>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</si>
  <si>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</si>
  <si>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</si>
  <si>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</si>
  <si>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</si>
  <si>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</si>
  <si>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nefinancijske imovine</t>
  </si>
  <si>
    <t>Naknada za korištenje nefinancijske imovine</t>
  </si>
  <si>
    <t>Prihodi od upravnih i administrativnih pristojbi, pristojbi po posebnim propisima i naknada</t>
  </si>
  <si>
    <t>Prihodi po posebnim propisima</t>
  </si>
  <si>
    <t>Ostali nepomenuti prihodi</t>
  </si>
  <si>
    <t>Prihodi od pruženih usluga</t>
  </si>
  <si>
    <t>Donacije od pravnih i fizičkih osoba izvan općeg proračuna i povrat donacija po protestiranim jamstvima</t>
  </si>
  <si>
    <t>Tekuće donacije</t>
  </si>
  <si>
    <t>Prihodi od nadležnog proračuna za financiranje redovne djelatnosti proračunskih korisnika</t>
  </si>
  <si>
    <t>Prihodi od nadležnog proračuna za financiranje rashoda poslovanja</t>
  </si>
  <si>
    <t>Prihodi od nadležnog proračuna za financiranje rashoda za nabavu nefinancijske imovine</t>
  </si>
  <si>
    <t>Prihodi od HZZO-a na temelju ugovornih obveza</t>
  </si>
  <si>
    <t>Kazne, upravne mjere i ostali prihodi</t>
  </si>
  <si>
    <t>Ostali prihodi</t>
  </si>
  <si>
    <t>Tekuće pomoći temeljem prijenosa EU sredstava</t>
  </si>
  <si>
    <t>Kapitalne pomoći temeljem prijenosa EU sredstava</t>
  </si>
  <si>
    <t>Plaće za prekovremeni rad</t>
  </si>
  <si>
    <t>Plaće za posebne uvjete rada</t>
  </si>
  <si>
    <t>Ostali rashodi za zaposlene</t>
  </si>
  <si>
    <t>Doprinosi na plaće</t>
  </si>
  <si>
    <t>Doprinosi za obavezno zdravstveno osiguranje</t>
  </si>
  <si>
    <t>Doprinosi za obavezno osiguranje u slučaju nezaposlenosti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</si>
  <si>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</si>
  <si>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</si>
  <si>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</si>
  <si>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</si>
  <si>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</si>
  <si>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</si>
  <si>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</si>
  <si>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</si>
  <si>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</si>
  <si>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</si>
  <si>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</si>
  <si>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</si>
  <si>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</si>
  <si>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</si>
  <si>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</si>
  <si>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</si>
  <si>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</si>
  <si>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</si>
  <si>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</si>
  <si>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</si>
  <si>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</si>
  <si>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</si>
  <si>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</si>
  <si>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</si>
  <si>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</si>
  <si>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</si>
  <si>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</si>
  <si>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</si>
  <si>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</si>
  <si>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</si>
  <si>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</si>
  <si>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</si>
  <si>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</si>
  <si>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</si>
  <si>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</si>
  <si>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</si>
  <si>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</si>
  <si>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</si>
  <si>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</si>
  <si>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</si>
  <si>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</si>
  <si>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</si>
  <si>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</si>
  <si>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</si>
  <si>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</si>
  <si>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građevinskim objektima</t>
  </si>
  <si>
    <t>Dodatna uslaganja na prijevoznim sredstvima</t>
  </si>
  <si>
    <t>Pomoći od izvanproračunskih korisnika</t>
  </si>
  <si>
    <t>Pomoći proračunskim korisnicima iz proračuna koji im nije nadležan</t>
  </si>
  <si>
    <t>Pomoći temeljem prijenosa EU sredstava</t>
  </si>
  <si>
    <t>Prihodi od prodaje prijevoznih sredstava</t>
  </si>
  <si>
    <t>32 Vlastiti prihodi</t>
  </si>
  <si>
    <t>4 Prihodi za posebne namjene</t>
  </si>
  <si>
    <t xml:space="preserve">  43 Ostali prihodi za posebne namjene</t>
  </si>
  <si>
    <t xml:space="preserve">  44 Decentralizirana sredstva</t>
  </si>
  <si>
    <t>5 Pomoći</t>
  </si>
  <si>
    <t xml:space="preserve"> 58 Ostale pomoći</t>
  </si>
  <si>
    <t xml:space="preserve"> 59 Pomoći/Fondovi EU</t>
  </si>
  <si>
    <t>6 Donacije</t>
  </si>
  <si>
    <t xml:space="preserve"> 62 Donacije</t>
  </si>
  <si>
    <t>7 Prihodi od prodaje nefinancijske imovine</t>
  </si>
  <si>
    <t xml:space="preserve"> 72 Prihodi od prodaje nefin.imovine i nadoknade štete s osnova osiguranja</t>
  </si>
  <si>
    <t xml:space="preserve">  32 Vlastiti prihodi</t>
  </si>
  <si>
    <t xml:space="preserve">  41 Prihodi od nefinancijske imovine</t>
  </si>
  <si>
    <t xml:space="preserve">  43 Prihodi za posebne namjene</t>
  </si>
  <si>
    <t xml:space="preserve">  58 Ostale pomoći</t>
  </si>
  <si>
    <t>9 Vlastiti izvori</t>
  </si>
  <si>
    <t>Razlika višak/manjak</t>
  </si>
  <si>
    <t>07 Zdravstvo</t>
  </si>
  <si>
    <t>072 Službe za vanjske pacijente</t>
  </si>
  <si>
    <t>DOM ZDRAVLJA DUBROVNIK</t>
  </si>
  <si>
    <t>Izvor financiranja 44</t>
  </si>
  <si>
    <t>Izvor financiranja 11</t>
  </si>
  <si>
    <t>Izvor financiranja 43</t>
  </si>
  <si>
    <t>Izvor financiranja 32</t>
  </si>
  <si>
    <t>Izvor financiranja 58</t>
  </si>
  <si>
    <t>Izvor financiranja 62</t>
  </si>
  <si>
    <t>Izvor financiranja 72</t>
  </si>
  <si>
    <t>Izvor financiranja 59</t>
  </si>
  <si>
    <t>Održavanje zdravstvenih ustanova</t>
  </si>
  <si>
    <t>Decentralizirana sredstva</t>
  </si>
  <si>
    <t>Opremanje zdravstvenih ustanova</t>
  </si>
  <si>
    <t>Kapitalna ulaganja u zdravstvene ustanove</t>
  </si>
  <si>
    <t>Informatizacija zdravstvenih ustanova</t>
  </si>
  <si>
    <t>Program ustanova u zdravstvu iznad standarda</t>
  </si>
  <si>
    <t>Sufinanciranje hitne medicinske pomoći u turističkoj sezoni</t>
  </si>
  <si>
    <t>Opći prihodi i primici</t>
  </si>
  <si>
    <t>Sufinanciranje zdravstvene zaštite na otocima i poslovne djelatnosti</t>
  </si>
  <si>
    <t>Pružanje usluga temeljem ugovora s HZZO-om</t>
  </si>
  <si>
    <t>Prihodi za posebne namjene</t>
  </si>
  <si>
    <t>Vlastiti prihodi</t>
  </si>
  <si>
    <t>Ostale pomoći</t>
  </si>
  <si>
    <t>Donacije</t>
  </si>
  <si>
    <t>Prihodi od prodaje nefin.imovine i nadoknade štete s osnova osiguranja</t>
  </si>
  <si>
    <t>Usavršavanje zdravstvenih radnika i podizanje kvalitete zdravstvene zaštite</t>
  </si>
  <si>
    <t>Pomoći/ Fondovi EU</t>
  </si>
  <si>
    <t>Poticanje mjera za zdravstvene radnike</t>
  </si>
  <si>
    <t>Sufinanciranje palijativne skrbi</t>
  </si>
  <si>
    <t>Zakonski standard ustanova u zdravstvu</t>
  </si>
  <si>
    <t>Sufinanciranje nabavke uređaja za zdravstvene ustanove</t>
  </si>
  <si>
    <t>PROGRAM 1209</t>
  </si>
  <si>
    <t>Aktivnost A120901</t>
  </si>
  <si>
    <t>PROGRAM 1212</t>
  </si>
  <si>
    <t>Aktivnost A121202</t>
  </si>
  <si>
    <t>Aktivnost A121203</t>
  </si>
  <si>
    <t>Aktivnost A121212</t>
  </si>
  <si>
    <t>Aktivnost A121213</t>
  </si>
  <si>
    <t>Aktivnost A121214</t>
  </si>
  <si>
    <t>Aktivnost K120902</t>
  </si>
  <si>
    <t>Aktivnost K120903</t>
  </si>
  <si>
    <t>Aktivnost K120904</t>
  </si>
  <si>
    <t>Aktivnost K121224</t>
  </si>
  <si>
    <t>Aktivnost T121209</t>
  </si>
  <si>
    <t>Aktivnost T121215</t>
  </si>
  <si>
    <t>Pružanje usluga izvan ugovora s HZZO-om</t>
  </si>
  <si>
    <t>IZVORNI PLAN/ REBALANS 2023.*</t>
  </si>
  <si>
    <t xml:space="preserve">IZVJEŠTAJ O IZVRŠENJU FINANCIJSKOG PLANA PRORAČUNSKOG KORISNIKA JEDINICE LOKALNE I PODRUČNE (REGIONALNE) SAMOUPRAVE ZA  PRVO POLUGODIŠTE. </t>
  </si>
  <si>
    <t xml:space="preserve">OSTVARENJE/IZVRŠENJE 
1.-06.2023. </t>
  </si>
  <si>
    <t>IZVORNI PLAN/ REBALANS 2024.</t>
  </si>
  <si>
    <t xml:space="preserve">OSTVARENJE/IZVRŠENJE 
1.-06.2024. </t>
  </si>
  <si>
    <t>PRENESENI VIŠAK ILI PRENESENI MANJAK</t>
  </si>
  <si>
    <t>PRIJENOS VIŠKA/MANJKA IZ PRETHODNIH GODINA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</si>
</sst>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4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3" fontId="3" fillId="2" borderId="3" xfId="1" applyFont="1" applyFill="1" applyBorder="1" applyAlignment="1">
      <alignment horizontal="right"/>
    </xf>
    <xf numFmtId="43" fontId="0" fillId="0" borderId="3" xfId="1" applyFont="1" applyBorder="1"/>
    <xf numFmtId="0" fontId="9" fillId="2" borderId="3" xfId="0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right"/>
    </xf>
    <xf numFmtId="0" fontId="9" fillId="2" borderId="6" xfId="0" applyFont="1" applyFill="1" applyBorder="1" applyAlignment="1">
      <alignment horizontal="left" vertical="center"/>
    </xf>
    <xf numFmtId="43" fontId="21" fillId="0" borderId="3" xfId="1" applyFont="1" applyBorder="1"/>
    <xf numFmtId="43" fontId="9" fillId="2" borderId="3" xfId="1" applyFont="1" applyFill="1" applyBorder="1" applyAlignment="1">
      <alignment horizontal="left" wrapText="1"/>
    </xf>
    <xf numFmtId="43" fontId="0" fillId="0" borderId="3" xfId="0" applyNumberFormat="1" applyBorder="1"/>
    <xf numFmtId="43" fontId="21" fillId="0" borderId="3" xfId="0" applyNumberFormat="1" applyFont="1" applyBorder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3" fontId="3" fillId="2" borderId="4" xfId="1" applyFont="1" applyFill="1" applyBorder="1" applyAlignment="1">
      <alignment horizontal="right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43" fontId="3" fillId="2" borderId="4" xfId="1" applyFont="1" applyFill="1" applyBorder="1" applyAlignment="1">
      <alignment horizontal="right" vertical="center"/>
    </xf>
    <xf numFmtId="43" fontId="3" fillId="2" borderId="3" xfId="1" applyFont="1" applyFill="1" applyBorder="1" applyAlignment="1">
      <alignment horizontal="right" vertical="center"/>
    </xf>
    <xf numFmtId="43" fontId="0" fillId="0" borderId="3" xfId="1" applyFont="1" applyBorder="1" applyAlignment="1">
      <alignment horizontal="right"/>
    </xf>
    <xf numFmtId="43" fontId="0" fillId="0" borderId="0" xfId="0" applyNumberFormat="1"/>
    <xf numFmtId="43" fontId="1" fillId="0" borderId="3" xfId="1" applyFont="1" applyBorder="1" applyAlignment="1">
      <alignment horizontal="right"/>
    </xf>
    <xf numFmtId="43" fontId="6" fillId="2" borderId="4" xfId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3" fontId="6" fillId="0" borderId="3" xfId="1" applyFont="1" applyFill="1" applyBorder="1" applyAlignment="1">
      <alignment horizontal="right"/>
    </xf>
    <xf numFmtId="43" fontId="6" fillId="3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0" fontId="6" fillId="3" borderId="3" xfId="0" quotePrefix="1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0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1" xfId="0" quotePrefix="1" applyFont="1" applyFill="1" applyBorder="1" applyAlignment="1">
      <alignment horizontal="center" wrapText="1"/>
    </xf>
    <xf numFmtId="0" fontId="6" fillId="3" borderId="2" xfId="0" quotePrefix="1" applyFont="1" applyFill="1" applyBorder="1" applyAlignment="1">
      <alignment horizontal="center" wrapText="1"/>
    </xf>
    <xf numFmtId="0" fontId="6" fillId="3" borderId="4" xfId="0" quotePrefix="1" applyFont="1" applyFill="1" applyBorder="1" applyAlignment="1">
      <alignment horizontal="center" wrapText="1"/>
    </xf>
    <xf numFmtId="0" fontId="14" fillId="3" borderId="3" xfId="0" quotePrefix="1" applyFont="1" applyFill="1" applyBorder="1" applyAlignment="1">
      <alignment horizontal="center" wrapText="1"/>
    </xf>
    <xf numFmtId="0" fontId="14" fillId="3" borderId="1" xfId="0" quotePrefix="1" applyFont="1" applyFill="1" applyBorder="1" applyAlignment="1">
      <alignment horizontal="center" wrapText="1"/>
    </xf>
    <xf numFmtId="0" fontId="14" fillId="3" borderId="3" xfId="0" quotePrefix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4"/>
  <sheetViews>
    <sheetView tabSelected="1" workbookViewId="0">
      <selection activeCell="O31" sqref="O31"/>
    </sheetView>
  </sheetViews>
  <sheetFormatPr defaultRowHeight="15"/>
  <cols>
    <col min="6" max="9" width="25.28515625" customWidth="1"/>
    <col min="10" max="11" width="15.7109375" customWidth="1"/>
  </cols>
  <sheetData>
    <row r="1" spans="2:11" ht="42" customHeight="1">
      <c r="B1" s="104" t="s">
        <v>218</v>
      </c>
      <c r="C1" s="104"/>
      <c r="D1" s="104"/>
      <c r="E1" s="104"/>
      <c r="F1" s="104"/>
      <c r="G1" s="104"/>
      <c r="H1" s="104"/>
      <c r="I1" s="104"/>
      <c r="J1" s="104"/>
      <c r="K1" s="104"/>
    </row>
    <row r="2" spans="2:11" ht="18" customHeight="1">
      <c r="B2" s="2"/>
      <c r="C2" s="2"/>
      <c r="D2" s="2"/>
      <c r="E2" s="2"/>
      <c r="F2" s="2"/>
      <c r="G2" s="2"/>
      <c r="H2" s="2"/>
      <c r="I2" s="2"/>
      <c r="J2" s="2"/>
    </row>
    <row r="3" spans="2:11" ht="15.75" customHeight="1">
      <c r="B3" s="104" t="s">
        <v>12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2:11" ht="36" customHeight="1">
      <c r="B4" s="90"/>
      <c r="C4" s="90"/>
      <c r="D4" s="90"/>
      <c r="E4" s="20"/>
      <c r="F4" s="20"/>
      <c r="G4" s="20"/>
      <c r="H4" s="20"/>
      <c r="I4" s="3"/>
      <c r="J4" s="3"/>
    </row>
    <row r="5" spans="2:11" ht="18" customHeight="1">
      <c r="B5" s="104" t="s">
        <v>59</v>
      </c>
      <c r="C5" s="104"/>
      <c r="D5" s="104"/>
      <c r="E5" s="104"/>
      <c r="F5" s="104"/>
      <c r="G5" s="104"/>
      <c r="H5" s="104"/>
      <c r="I5" s="104"/>
      <c r="J5" s="104"/>
      <c r="K5" s="104"/>
    </row>
    <row r="6" spans="2:11" ht="18" customHeight="1">
      <c r="B6" s="42"/>
      <c r="C6" s="44"/>
      <c r="D6" s="44"/>
      <c r="E6" s="44"/>
      <c r="F6" s="44"/>
      <c r="G6" s="44"/>
      <c r="H6" s="44"/>
      <c r="I6" s="44"/>
      <c r="J6" s="44"/>
    </row>
    <row r="7" spans="2:11">
      <c r="B7" s="111" t="s">
        <v>60</v>
      </c>
      <c r="C7" s="111"/>
      <c r="D7" s="111"/>
      <c r="E7" s="111"/>
      <c r="F7" s="111"/>
      <c r="G7" s="4"/>
      <c r="H7" s="4"/>
      <c r="I7" s="4"/>
      <c r="J7" s="24"/>
    </row>
    <row r="8" spans="2:11" ht="25.5">
      <c r="B8" s="94" t="s">
        <v>7</v>
      </c>
      <c r="C8" s="95"/>
      <c r="D8" s="95"/>
      <c r="E8" s="95"/>
      <c r="F8" s="96"/>
      <c r="G8" s="29" t="s">
        <v>219</v>
      </c>
      <c r="H8" s="1" t="s">
        <v>220</v>
      </c>
      <c r="I8" s="29" t="s">
        <v>221</v>
      </c>
      <c r="J8" s="1" t="s">
        <v>17</v>
      </c>
      <c r="K8" s="1" t="s">
        <v>51</v>
      </c>
    </row>
    <row r="9" spans="2:11" s="32" customFormat="1" ht="11.25">
      <c r="B9" s="97">
        <v>1</v>
      </c>
      <c r="C9" s="97"/>
      <c r="D9" s="97"/>
      <c r="E9" s="97"/>
      <c r="F9" s="98"/>
      <c r="G9" s="31">
        <v>2</v>
      </c>
      <c r="H9" s="30">
        <v>4</v>
      </c>
      <c r="I9" s="30">
        <v>5</v>
      </c>
      <c r="J9" s="30" t="s">
        <v>19</v>
      </c>
      <c r="K9" s="30" t="s">
        <v>20</v>
      </c>
    </row>
    <row r="10" spans="2:11">
      <c r="B10" s="109" t="s">
        <v>0</v>
      </c>
      <c r="C10" s="89"/>
      <c r="D10" s="89"/>
      <c r="E10" s="89"/>
      <c r="F10" s="110"/>
      <c r="G10" s="84">
        <f>G11+G12</f>
        <v>2732042.74</v>
      </c>
      <c r="H10" s="84">
        <f>H11+H12</f>
        <v>7476512.8099999996</v>
      </c>
      <c r="I10" s="84">
        <f t="shared" ref="I10" si="0">I11+I12</f>
        <v>3317917.51</v>
      </c>
      <c r="J10" s="84">
        <f t="shared" ref="J10:J16" si="1">I10/G10*100</f>
        <v>121.44456825005598</v>
      </c>
      <c r="K10" s="84">
        <f>I10/H10*100</f>
        <v>44.377875010957148</v>
      </c>
    </row>
    <row r="11" spans="2:11">
      <c r="B11" s="99" t="s">
        <v>52</v>
      </c>
      <c r="C11" s="100"/>
      <c r="D11" s="100"/>
      <c r="E11" s="100"/>
      <c r="F11" s="107"/>
      <c r="G11" s="83">
        <v>2732042.74</v>
      </c>
      <c r="H11" s="83">
        <v>7476512.8099999996</v>
      </c>
      <c r="I11" s="83">
        <v>3317917.51</v>
      </c>
      <c r="J11" s="84">
        <f t="shared" si="1"/>
        <v>121.44456825005598</v>
      </c>
      <c r="K11" s="84">
        <f t="shared" ref="K11:K16" si="2">I11/H11*100</f>
        <v>44.377875010957148</v>
      </c>
    </row>
    <row r="12" spans="2:11">
      <c r="B12" s="112" t="s">
        <v>57</v>
      </c>
      <c r="C12" s="107"/>
      <c r="D12" s="107"/>
      <c r="E12" s="107"/>
      <c r="F12" s="107"/>
      <c r="G12" s="83">
        <v>0</v>
      </c>
      <c r="H12" s="83">
        <v>0</v>
      </c>
      <c r="I12" s="23">
        <v>0</v>
      </c>
      <c r="J12" s="84" t="e">
        <f t="shared" si="1"/>
        <v>#DIV/0!</v>
      </c>
      <c r="K12" s="84" t="e">
        <f t="shared" si="2"/>
        <v>#DIV/0!</v>
      </c>
    </row>
    <row r="13" spans="2:11">
      <c r="B13" s="25" t="s">
        <v>1</v>
      </c>
      <c r="C13" s="43"/>
      <c r="D13" s="43"/>
      <c r="E13" s="43"/>
      <c r="F13" s="43"/>
      <c r="G13" s="84">
        <f>G14+G15</f>
        <v>2804092.5700000003</v>
      </c>
      <c r="H13" s="84">
        <f t="shared" ref="H13:I13" si="3">H14+H15</f>
        <v>6951492.25</v>
      </c>
      <c r="I13" s="84">
        <f t="shared" si="3"/>
        <v>3457983.4899999998</v>
      </c>
      <c r="J13" s="84">
        <f t="shared" si="1"/>
        <v>123.31916310451902</v>
      </c>
      <c r="K13" s="84">
        <f t="shared" si="2"/>
        <v>49.744477381816829</v>
      </c>
    </row>
    <row r="14" spans="2:11">
      <c r="B14" s="105" t="s">
        <v>53</v>
      </c>
      <c r="C14" s="100"/>
      <c r="D14" s="100"/>
      <c r="E14" s="100"/>
      <c r="F14" s="100"/>
      <c r="G14" s="83">
        <v>2780291.62</v>
      </c>
      <c r="H14" s="83">
        <v>6834750</v>
      </c>
      <c r="I14" s="83">
        <v>3423655.09</v>
      </c>
      <c r="J14" s="84">
        <f t="shared" si="1"/>
        <v>123.14014347890598</v>
      </c>
      <c r="K14" s="84">
        <f t="shared" si="2"/>
        <v>50.09188470682907</v>
      </c>
    </row>
    <row r="15" spans="2:11">
      <c r="B15" s="106" t="s">
        <v>54</v>
      </c>
      <c r="C15" s="107"/>
      <c r="D15" s="107"/>
      <c r="E15" s="107"/>
      <c r="F15" s="107"/>
      <c r="G15" s="85">
        <v>23800.95</v>
      </c>
      <c r="H15" s="85">
        <v>116742.25</v>
      </c>
      <c r="I15" s="85">
        <v>34328.400000000001</v>
      </c>
      <c r="J15" s="84">
        <f t="shared" si="1"/>
        <v>144.23121766147992</v>
      </c>
      <c r="K15" s="84">
        <f t="shared" si="2"/>
        <v>29.405292428405311</v>
      </c>
    </row>
    <row r="16" spans="2:11">
      <c r="B16" s="88" t="s">
        <v>61</v>
      </c>
      <c r="C16" s="89"/>
      <c r="D16" s="89"/>
      <c r="E16" s="89"/>
      <c r="F16" s="89"/>
      <c r="G16" s="84">
        <f>G10-G13</f>
        <v>-72049.830000000075</v>
      </c>
      <c r="H16" s="84">
        <f t="shared" ref="H16:I16" si="4">H10-H13</f>
        <v>525020.55999999959</v>
      </c>
      <c r="I16" s="84">
        <f t="shared" si="4"/>
        <v>-140065.97999999998</v>
      </c>
      <c r="J16" s="84">
        <f t="shared" si="1"/>
        <v>194.40154126664814</v>
      </c>
      <c r="K16" s="84">
        <f t="shared" si="2"/>
        <v>-26.678189516997218</v>
      </c>
    </row>
    <row r="17" spans="1:42" ht="18">
      <c r="B17" s="20"/>
      <c r="C17" s="18"/>
      <c r="D17" s="18"/>
      <c r="E17" s="18"/>
      <c r="F17" s="18"/>
      <c r="G17" s="18"/>
      <c r="H17" s="19"/>
      <c r="I17" s="19"/>
      <c r="J17" s="19"/>
      <c r="K17" s="19"/>
    </row>
    <row r="18" spans="1:42" ht="18" customHeight="1">
      <c r="B18" s="111" t="s">
        <v>62</v>
      </c>
      <c r="C18" s="111"/>
      <c r="D18" s="111"/>
      <c r="E18" s="111"/>
      <c r="F18" s="111"/>
      <c r="G18" s="18"/>
      <c r="H18" s="19"/>
      <c r="I18" s="19"/>
      <c r="J18" s="19"/>
      <c r="K18" s="19"/>
    </row>
    <row r="19" spans="1:42" ht="25.5">
      <c r="B19" s="94" t="s">
        <v>7</v>
      </c>
      <c r="C19" s="95"/>
      <c r="D19" s="95"/>
      <c r="E19" s="95"/>
      <c r="F19" s="96"/>
      <c r="G19" s="29" t="s">
        <v>219</v>
      </c>
      <c r="H19" s="1" t="s">
        <v>220</v>
      </c>
      <c r="I19" s="29" t="s">
        <v>221</v>
      </c>
      <c r="J19" s="1" t="s">
        <v>17</v>
      </c>
      <c r="K19" s="1" t="s">
        <v>51</v>
      </c>
    </row>
    <row r="20" spans="1:42" s="32" customFormat="1">
      <c r="B20" s="97">
        <v>1</v>
      </c>
      <c r="C20" s="97"/>
      <c r="D20" s="97"/>
      <c r="E20" s="97"/>
      <c r="F20" s="98"/>
      <c r="G20" s="31">
        <v>2</v>
      </c>
      <c r="H20" s="30">
        <v>4</v>
      </c>
      <c r="I20" s="30">
        <v>5</v>
      </c>
      <c r="J20" s="30" t="s">
        <v>19</v>
      </c>
      <c r="K20" s="30" t="s">
        <v>20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>
      <c r="A21" s="32"/>
      <c r="B21" s="99" t="s">
        <v>55</v>
      </c>
      <c r="C21" s="101"/>
      <c r="D21" s="101"/>
      <c r="E21" s="101"/>
      <c r="F21" s="102"/>
      <c r="G21" s="21"/>
      <c r="H21" s="21"/>
      <c r="I21" s="21"/>
      <c r="J21" s="21"/>
      <c r="K21" s="21"/>
    </row>
    <row r="22" spans="1:42">
      <c r="A22" s="32"/>
      <c r="B22" s="99" t="s">
        <v>56</v>
      </c>
      <c r="C22" s="100"/>
      <c r="D22" s="100"/>
      <c r="E22" s="100"/>
      <c r="F22" s="100"/>
      <c r="G22" s="21"/>
      <c r="H22" s="21"/>
      <c r="I22" s="21"/>
      <c r="J22" s="21"/>
      <c r="K22" s="21"/>
    </row>
    <row r="23" spans="1:42" s="45" customFormat="1" ht="15" customHeight="1">
      <c r="A23" s="32"/>
      <c r="B23" s="91" t="s">
        <v>58</v>
      </c>
      <c r="C23" s="92"/>
      <c r="D23" s="92"/>
      <c r="E23" s="92"/>
      <c r="F23" s="93"/>
      <c r="G23" s="22"/>
      <c r="H23" s="22"/>
      <c r="I23" s="22"/>
      <c r="J23" s="22"/>
      <c r="K23" s="22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45" customFormat="1" ht="15" customHeight="1">
      <c r="A24" s="32"/>
      <c r="B24" s="91" t="s">
        <v>63</v>
      </c>
      <c r="C24" s="92"/>
      <c r="D24" s="92"/>
      <c r="E24" s="92"/>
      <c r="F24" s="93"/>
      <c r="G24" s="22"/>
      <c r="H24" s="22"/>
      <c r="I24" s="22"/>
      <c r="J24" s="22"/>
      <c r="K24" s="22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>
      <c r="A25" s="32"/>
      <c r="B25" s="88" t="s">
        <v>64</v>
      </c>
      <c r="C25" s="89"/>
      <c r="D25" s="89"/>
      <c r="E25" s="89"/>
      <c r="F25" s="89"/>
      <c r="G25" s="22"/>
      <c r="H25" s="22"/>
      <c r="I25" s="22"/>
      <c r="J25" s="22"/>
      <c r="K25" s="22"/>
    </row>
    <row r="26" spans="1:42" ht="15.75">
      <c r="B26" s="15"/>
      <c r="C26" s="16"/>
      <c r="D26" s="16"/>
      <c r="E26" s="16"/>
      <c r="F26" s="16"/>
      <c r="G26" s="17"/>
      <c r="H26" s="17"/>
      <c r="I26" s="17"/>
      <c r="J26" s="17"/>
    </row>
    <row r="27" spans="1:42" ht="15.75">
      <c r="B27" s="103"/>
      <c r="C27" s="103"/>
      <c r="D27" s="103"/>
      <c r="E27" s="103"/>
      <c r="F27" s="103"/>
      <c r="G27" s="103"/>
      <c r="H27" s="103"/>
      <c r="I27" s="103"/>
      <c r="J27" s="103"/>
      <c r="K27" s="103"/>
    </row>
    <row r="28" spans="1:42" ht="15.75">
      <c r="B28" s="104" t="s">
        <v>222</v>
      </c>
      <c r="C28" s="104"/>
      <c r="D28" s="104"/>
      <c r="E28" s="104"/>
      <c r="F28" s="104"/>
      <c r="G28" s="104"/>
      <c r="H28" s="104"/>
      <c r="I28" s="104"/>
      <c r="J28" s="104"/>
      <c r="K28" s="104"/>
    </row>
    <row r="29" spans="1:42" ht="15" customHeight="1"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42" ht="25.5">
      <c r="B30" s="94" t="s">
        <v>7</v>
      </c>
      <c r="C30" s="95"/>
      <c r="D30" s="95"/>
      <c r="E30" s="95"/>
      <c r="F30" s="96"/>
      <c r="G30" s="29" t="s">
        <v>219</v>
      </c>
      <c r="H30" s="1" t="s">
        <v>220</v>
      </c>
      <c r="I30" s="29" t="s">
        <v>221</v>
      </c>
      <c r="J30" s="1" t="s">
        <v>17</v>
      </c>
      <c r="K30" s="1" t="s">
        <v>51</v>
      </c>
    </row>
    <row r="31" spans="1:42" ht="15" customHeight="1">
      <c r="B31" s="97">
        <v>1</v>
      </c>
      <c r="C31" s="97"/>
      <c r="D31" s="97"/>
      <c r="E31" s="97"/>
      <c r="F31" s="98"/>
      <c r="G31" s="31">
        <v>2</v>
      </c>
      <c r="H31" s="30">
        <v>4</v>
      </c>
      <c r="I31" s="30">
        <v>5</v>
      </c>
      <c r="J31" s="30" t="s">
        <v>19</v>
      </c>
      <c r="K31" s="30" t="s">
        <v>20</v>
      </c>
    </row>
    <row r="32" spans="1:42" ht="21.75" customHeight="1">
      <c r="B32" s="99" t="s">
        <v>223</v>
      </c>
      <c r="C32" s="101"/>
      <c r="D32" s="101"/>
      <c r="E32" s="101"/>
      <c r="F32" s="102"/>
      <c r="G32" s="21">
        <f ca="1">-G32</f>
        <v>0</v>
      </c>
      <c r="H32" s="85">
        <v>-525020.56000000006</v>
      </c>
      <c r="I32" s="21">
        <f t="shared" ref="H32:K32" ca="1" si="5">-I32</f>
        <v>0</v>
      </c>
      <c r="J32" s="21">
        <f t="shared" ca="1" si="5"/>
        <v>0</v>
      </c>
      <c r="K32" s="21">
        <f t="shared" ca="1" si="5"/>
        <v>0</v>
      </c>
    </row>
    <row r="33" spans="2:11" ht="15" customHeight="1"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2:11">
      <c r="B34" s="87"/>
      <c r="C34" s="87"/>
      <c r="D34" s="87"/>
      <c r="E34" s="87"/>
      <c r="F34" s="87"/>
      <c r="G34" s="87"/>
      <c r="H34" s="87"/>
      <c r="I34" s="87"/>
      <c r="J34" s="87"/>
      <c r="K34" s="87"/>
    </row>
  </sheetData>
  <mergeCells count="28">
    <mergeCell ref="B18:F18"/>
    <mergeCell ref="B1:K1"/>
    <mergeCell ref="B3:K3"/>
    <mergeCell ref="B5:K5"/>
    <mergeCell ref="B14:F14"/>
    <mergeCell ref="B15:F15"/>
    <mergeCell ref="B9:F9"/>
    <mergeCell ref="B10:F10"/>
    <mergeCell ref="B11:F11"/>
    <mergeCell ref="B7:F7"/>
    <mergeCell ref="B8:F8"/>
    <mergeCell ref="B12:F12"/>
    <mergeCell ref="B33:K34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  <mergeCell ref="B28:K28"/>
    <mergeCell ref="B30:F30"/>
    <mergeCell ref="B31:F31"/>
    <mergeCell ref="B32:F32"/>
    <mergeCell ref="B29:K2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23"/>
  <sheetViews>
    <sheetView topLeftCell="A94" zoomScaleSheetLayoutView="100" workbookViewId="0">
      <selection activeCell="B121" sqref="B121:K122"/>
    </sheetView>
  </sheetViews>
  <sheetFormatPr defaultRowHeight="1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1" ht="18" customHeight="1">
      <c r="B1" s="2"/>
      <c r="C1" s="2"/>
      <c r="D1" s="2"/>
      <c r="E1" s="20"/>
      <c r="F1" s="2"/>
      <c r="G1" s="2"/>
      <c r="H1" s="2"/>
      <c r="I1" s="2"/>
      <c r="J1" s="2"/>
    </row>
    <row r="2" spans="2:11" ht="15.75" customHeight="1">
      <c r="B2" s="104" t="s">
        <v>12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2:11" ht="18">
      <c r="B3" s="2"/>
      <c r="C3" s="2"/>
      <c r="D3" s="2"/>
      <c r="E3" s="20"/>
      <c r="F3" s="2"/>
      <c r="G3" s="2"/>
      <c r="H3" s="2"/>
      <c r="I3" s="3"/>
      <c r="J3" s="3"/>
    </row>
    <row r="4" spans="2:11" ht="18" customHeight="1">
      <c r="B4" s="104" t="s">
        <v>65</v>
      </c>
      <c r="C4" s="104"/>
      <c r="D4" s="104"/>
      <c r="E4" s="104"/>
      <c r="F4" s="104"/>
      <c r="G4" s="104"/>
      <c r="H4" s="104"/>
      <c r="I4" s="104"/>
      <c r="J4" s="104"/>
      <c r="K4" s="104"/>
    </row>
    <row r="5" spans="2:11" ht="18">
      <c r="B5" s="2"/>
      <c r="C5" s="2"/>
      <c r="D5" s="2"/>
      <c r="E5" s="20"/>
      <c r="F5" s="2"/>
      <c r="G5" s="2"/>
      <c r="H5" s="2"/>
      <c r="I5" s="3"/>
      <c r="J5" s="3"/>
    </row>
    <row r="6" spans="2:11" ht="15.75" customHeight="1">
      <c r="B6" s="104" t="s">
        <v>18</v>
      </c>
      <c r="C6" s="104"/>
      <c r="D6" s="104"/>
      <c r="E6" s="104"/>
      <c r="F6" s="104"/>
      <c r="G6" s="104"/>
      <c r="H6" s="104"/>
      <c r="I6" s="104"/>
      <c r="J6" s="104"/>
      <c r="K6" s="104"/>
    </row>
    <row r="7" spans="2:11" ht="18">
      <c r="B7" s="2"/>
      <c r="C7" s="2"/>
      <c r="D7" s="2"/>
      <c r="E7" s="20"/>
      <c r="F7" s="2"/>
      <c r="G7" s="2"/>
      <c r="H7" s="2"/>
      <c r="I7" s="3"/>
      <c r="J7" s="3"/>
    </row>
    <row r="8" spans="2:11" ht="25.5">
      <c r="B8" s="113" t="s">
        <v>7</v>
      </c>
      <c r="C8" s="114"/>
      <c r="D8" s="114"/>
      <c r="E8" s="114"/>
      <c r="F8" s="115"/>
      <c r="G8" s="86" t="s">
        <v>219</v>
      </c>
      <c r="H8" s="46" t="s">
        <v>220</v>
      </c>
      <c r="I8" s="86" t="s">
        <v>221</v>
      </c>
      <c r="J8" s="46" t="s">
        <v>17</v>
      </c>
      <c r="K8" s="46" t="s">
        <v>51</v>
      </c>
    </row>
    <row r="9" spans="2:11" ht="16.5" customHeight="1">
      <c r="B9" s="113">
        <v>1</v>
      </c>
      <c r="C9" s="114"/>
      <c r="D9" s="114"/>
      <c r="E9" s="114"/>
      <c r="F9" s="115"/>
      <c r="G9" s="46">
        <v>2</v>
      </c>
      <c r="H9" s="46">
        <v>4</v>
      </c>
      <c r="I9" s="46">
        <v>5</v>
      </c>
      <c r="J9" s="46" t="s">
        <v>19</v>
      </c>
      <c r="K9" s="46" t="s">
        <v>20</v>
      </c>
    </row>
    <row r="10" spans="2:11">
      <c r="B10" s="7"/>
      <c r="C10" s="7"/>
      <c r="D10" s="7"/>
      <c r="E10" s="7"/>
      <c r="F10" s="7" t="s">
        <v>21</v>
      </c>
      <c r="G10" s="53">
        <f>G11+G44</f>
        <v>2732042.74</v>
      </c>
      <c r="H10" s="53">
        <f>H11+H45</f>
        <v>7476512.8099999996</v>
      </c>
      <c r="I10" s="53">
        <f t="shared" ref="I10" si="0">I11+I44</f>
        <v>3317917.51</v>
      </c>
      <c r="J10" s="54">
        <f t="shared" ref="J10:J48" si="1">I10/G10*100</f>
        <v>121.44456825005598</v>
      </c>
      <c r="K10" s="54">
        <f>I10/H10*100</f>
        <v>44.377875010957148</v>
      </c>
    </row>
    <row r="11" spans="2:11" ht="15.75" customHeight="1">
      <c r="B11" s="7">
        <v>6</v>
      </c>
      <c r="C11" s="7"/>
      <c r="D11" s="7"/>
      <c r="E11" s="7"/>
      <c r="F11" s="7" t="s">
        <v>2</v>
      </c>
      <c r="G11" s="53">
        <f>G12+G22+G29+G32+G37+G42</f>
        <v>2732042.74</v>
      </c>
      <c r="H11" s="53">
        <f t="shared" ref="H11:I11" si="2">H12+H22+H29+H32+H37+H42</f>
        <v>7476512.8099999996</v>
      </c>
      <c r="I11" s="53">
        <f t="shared" si="2"/>
        <v>3317917.51</v>
      </c>
      <c r="J11" s="54">
        <f t="shared" si="1"/>
        <v>121.44456825005598</v>
      </c>
      <c r="K11" s="54">
        <f>I11/H11*100</f>
        <v>44.377875010957148</v>
      </c>
    </row>
    <row r="12" spans="2:11" ht="25.5">
      <c r="B12" s="7"/>
      <c r="C12" s="12">
        <v>63</v>
      </c>
      <c r="D12" s="12"/>
      <c r="E12" s="12"/>
      <c r="F12" s="12" t="s">
        <v>22</v>
      </c>
      <c r="G12" s="53">
        <f>G13+G16+G19</f>
        <v>51641.91</v>
      </c>
      <c r="H12" s="53">
        <f t="shared" ref="H12:I12" si="3">H13+H16+H19</f>
        <v>200000</v>
      </c>
      <c r="I12" s="53">
        <f t="shared" si="3"/>
        <v>105546.43</v>
      </c>
      <c r="J12" s="54">
        <f t="shared" si="1"/>
        <v>204.38134453198958</v>
      </c>
      <c r="K12" s="54">
        <f t="shared" ref="K12:K48" si="4">I12/H12*100</f>
        <v>52.773214999999993</v>
      </c>
    </row>
    <row r="13" spans="2:11">
      <c r="B13" s="7"/>
      <c r="C13" s="12"/>
      <c r="D13" s="12">
        <v>634</v>
      </c>
      <c r="E13" s="12"/>
      <c r="F13" s="12" t="s">
        <v>149</v>
      </c>
      <c r="G13" s="53">
        <f>G14+G15</f>
        <v>23924.720000000001</v>
      </c>
      <c r="H13" s="53">
        <v>55000</v>
      </c>
      <c r="I13" s="53">
        <f t="shared" ref="I13" si="5">I14+I15</f>
        <v>27953.53</v>
      </c>
      <c r="J13" s="54">
        <f t="shared" si="1"/>
        <v>116.83952832049862</v>
      </c>
      <c r="K13" s="54">
        <f t="shared" si="4"/>
        <v>50.824599999999997</v>
      </c>
    </row>
    <row r="14" spans="2:11">
      <c r="B14" s="8"/>
      <c r="C14" s="8"/>
      <c r="D14" s="8"/>
      <c r="E14" s="8">
        <v>6341</v>
      </c>
      <c r="F14" s="8" t="s">
        <v>71</v>
      </c>
      <c r="G14" s="53">
        <v>23924.720000000001</v>
      </c>
      <c r="H14" s="5"/>
      <c r="I14" s="58">
        <v>27953.53</v>
      </c>
      <c r="J14" s="54">
        <f t="shared" si="1"/>
        <v>116.83952832049862</v>
      </c>
      <c r="K14" s="54" t="e">
        <f t="shared" si="4"/>
        <v>#DIV/0!</v>
      </c>
    </row>
    <row r="15" spans="2:11">
      <c r="B15" s="8"/>
      <c r="C15" s="8"/>
      <c r="D15" s="9"/>
      <c r="E15" s="8">
        <v>6342</v>
      </c>
      <c r="F15" s="13" t="s">
        <v>72</v>
      </c>
      <c r="G15" s="53">
        <v>0</v>
      </c>
      <c r="H15" s="5"/>
      <c r="I15" s="54">
        <v>0</v>
      </c>
      <c r="J15" s="54" t="e">
        <f t="shared" si="1"/>
        <v>#DIV/0!</v>
      </c>
      <c r="K15" s="54" t="e">
        <f t="shared" si="4"/>
        <v>#DIV/0!</v>
      </c>
    </row>
    <row r="16" spans="2:11" ht="25.5">
      <c r="B16" s="8"/>
      <c r="C16" s="8"/>
      <c r="D16" s="9">
        <v>636</v>
      </c>
      <c r="E16" s="8"/>
      <c r="F16" s="55" t="s">
        <v>150</v>
      </c>
      <c r="G16" s="53">
        <f>G17+G18</f>
        <v>13962.79</v>
      </c>
      <c r="H16" s="53">
        <v>65000</v>
      </c>
      <c r="I16" s="53">
        <f t="shared" ref="I16" si="6">I17+I18</f>
        <v>31351.63</v>
      </c>
      <c r="J16" s="54">
        <f t="shared" si="1"/>
        <v>224.53700155914396</v>
      </c>
      <c r="K16" s="54">
        <f t="shared" si="4"/>
        <v>48.233276923076922</v>
      </c>
    </row>
    <row r="17" spans="2:11" ht="25.5">
      <c r="B17" s="8"/>
      <c r="C17" s="8"/>
      <c r="D17" s="9"/>
      <c r="E17" s="8">
        <v>6361</v>
      </c>
      <c r="F17" s="55" t="s">
        <v>73</v>
      </c>
      <c r="G17" s="53">
        <v>13962.79</v>
      </c>
      <c r="H17" s="5"/>
      <c r="I17" s="54">
        <v>20340.63</v>
      </c>
      <c r="J17" s="54">
        <f t="shared" si="1"/>
        <v>145.67740401452718</v>
      </c>
      <c r="K17" s="54" t="e">
        <f t="shared" si="4"/>
        <v>#DIV/0!</v>
      </c>
    </row>
    <row r="18" spans="2:11" ht="25.5">
      <c r="B18" s="8"/>
      <c r="C18" s="8"/>
      <c r="D18" s="9"/>
      <c r="E18" s="8">
        <v>6362</v>
      </c>
      <c r="F18" s="55" t="s">
        <v>74</v>
      </c>
      <c r="G18" s="53">
        <v>0</v>
      </c>
      <c r="H18" s="5"/>
      <c r="I18" s="54">
        <v>11011</v>
      </c>
      <c r="J18" s="54" t="e">
        <f t="shared" si="1"/>
        <v>#DIV/0!</v>
      </c>
      <c r="K18" s="54" t="e">
        <f t="shared" si="4"/>
        <v>#DIV/0!</v>
      </c>
    </row>
    <row r="19" spans="2:11">
      <c r="B19" s="8"/>
      <c r="C19" s="8"/>
      <c r="D19" s="9">
        <v>638</v>
      </c>
      <c r="E19" s="8"/>
      <c r="F19" s="55" t="s">
        <v>151</v>
      </c>
      <c r="G19" s="53">
        <f>G20+G21</f>
        <v>13754.4</v>
      </c>
      <c r="H19" s="53">
        <v>80000</v>
      </c>
      <c r="I19" s="53">
        <f t="shared" ref="I19" si="7">I20+I21</f>
        <v>46241.27</v>
      </c>
      <c r="J19" s="54">
        <f t="shared" si="1"/>
        <v>336.19256383411852</v>
      </c>
      <c r="K19" s="54">
        <f t="shared" si="4"/>
        <v>57.801587499999997</v>
      </c>
    </row>
    <row r="20" spans="2:11">
      <c r="B20" s="8"/>
      <c r="C20" s="8"/>
      <c r="D20" s="9"/>
      <c r="E20" s="8">
        <v>6381</v>
      </c>
      <c r="F20" s="55" t="s">
        <v>94</v>
      </c>
      <c r="G20" s="53">
        <v>13754.4</v>
      </c>
      <c r="H20" s="5"/>
      <c r="I20" s="54">
        <v>46241.27</v>
      </c>
      <c r="J20" s="54">
        <f t="shared" si="1"/>
        <v>336.19256383411852</v>
      </c>
      <c r="K20" s="54" t="e">
        <f t="shared" si="4"/>
        <v>#DIV/0!</v>
      </c>
    </row>
    <row r="21" spans="2:11">
      <c r="B21" s="8"/>
      <c r="C21" s="8"/>
      <c r="D21" s="9"/>
      <c r="E21" s="8">
        <v>6382</v>
      </c>
      <c r="F21" s="55" t="s">
        <v>95</v>
      </c>
      <c r="G21" s="53">
        <v>0</v>
      </c>
      <c r="H21" s="5"/>
      <c r="I21" s="54">
        <v>0</v>
      </c>
      <c r="J21" s="54" t="e">
        <f t="shared" si="1"/>
        <v>#DIV/0!</v>
      </c>
      <c r="K21" s="54" t="e">
        <f t="shared" si="4"/>
        <v>#DIV/0!</v>
      </c>
    </row>
    <row r="22" spans="2:11">
      <c r="B22" s="8"/>
      <c r="C22" s="8">
        <v>64</v>
      </c>
      <c r="D22" s="9"/>
      <c r="E22" s="8"/>
      <c r="F22" s="55" t="s">
        <v>75</v>
      </c>
      <c r="G22" s="53">
        <f>G23+G27</f>
        <v>1026.97</v>
      </c>
      <c r="H22" s="53">
        <f t="shared" ref="H22:I22" si="8">H23+H27</f>
        <v>2000</v>
      </c>
      <c r="I22" s="53">
        <f t="shared" si="8"/>
        <v>237.7</v>
      </c>
      <c r="J22" s="54">
        <f t="shared" si="1"/>
        <v>23.145758882927446</v>
      </c>
      <c r="K22" s="54">
        <f t="shared" si="4"/>
        <v>11.885</v>
      </c>
    </row>
    <row r="23" spans="2:11">
      <c r="B23" s="8"/>
      <c r="C23" s="8"/>
      <c r="D23" s="9">
        <v>641</v>
      </c>
      <c r="E23" s="8"/>
      <c r="F23" s="55" t="s">
        <v>76</v>
      </c>
      <c r="G23" s="53">
        <f>SUM(G24,G25,G26)</f>
        <v>506.59000000000003</v>
      </c>
      <c r="H23" s="53">
        <v>1000</v>
      </c>
      <c r="I23" s="53">
        <f t="shared" ref="I23" si="9">SUM(I24,I25,I26)</f>
        <v>110.33</v>
      </c>
      <c r="J23" s="54">
        <f t="shared" si="1"/>
        <v>21.778953394263603</v>
      </c>
      <c r="K23" s="54">
        <f t="shared" si="4"/>
        <v>11.032999999999999</v>
      </c>
    </row>
    <row r="24" spans="2:11">
      <c r="B24" s="8"/>
      <c r="C24" s="8"/>
      <c r="D24" s="9"/>
      <c r="E24" s="8">
        <v>6413</v>
      </c>
      <c r="F24" s="55" t="s">
        <v>77</v>
      </c>
      <c r="G24" s="53">
        <v>24.61</v>
      </c>
      <c r="H24" s="5"/>
      <c r="I24" s="54">
        <v>108.99</v>
      </c>
      <c r="J24" s="54">
        <f t="shared" si="1"/>
        <v>442.86875253961801</v>
      </c>
      <c r="K24" s="54" t="e">
        <f t="shared" si="4"/>
        <v>#DIV/0!</v>
      </c>
    </row>
    <row r="25" spans="2:11">
      <c r="B25" s="8"/>
      <c r="C25" s="8"/>
      <c r="D25" s="9"/>
      <c r="E25" s="8">
        <v>6414</v>
      </c>
      <c r="F25" s="55" t="s">
        <v>78</v>
      </c>
      <c r="G25" s="53">
        <v>481.98</v>
      </c>
      <c r="H25" s="5"/>
      <c r="I25" s="54">
        <v>1.34</v>
      </c>
      <c r="J25" s="54">
        <f t="shared" si="1"/>
        <v>0.27801983484791903</v>
      </c>
      <c r="K25" s="54" t="e">
        <f t="shared" si="4"/>
        <v>#DIV/0!</v>
      </c>
    </row>
    <row r="26" spans="2:11" ht="25.5">
      <c r="B26" s="8"/>
      <c r="C26" s="8"/>
      <c r="D26" s="9"/>
      <c r="E26" s="8">
        <v>6415</v>
      </c>
      <c r="F26" s="55" t="s">
        <v>79</v>
      </c>
      <c r="G26" s="53">
        <v>0</v>
      </c>
      <c r="H26" s="5"/>
      <c r="I26" s="54">
        <v>0</v>
      </c>
      <c r="J26" s="54" t="e">
        <f t="shared" si="1"/>
        <v>#DIV/0!</v>
      </c>
      <c r="K26" s="54" t="e">
        <f t="shared" si="4"/>
        <v>#DIV/0!</v>
      </c>
    </row>
    <row r="27" spans="2:11">
      <c r="B27" s="8"/>
      <c r="C27" s="8"/>
      <c r="D27" s="9">
        <v>642</v>
      </c>
      <c r="E27" s="8"/>
      <c r="F27" s="55" t="s">
        <v>80</v>
      </c>
      <c r="G27" s="53">
        <f>SUM(G28)</f>
        <v>520.38</v>
      </c>
      <c r="H27" s="53">
        <v>1000</v>
      </c>
      <c r="I27" s="53">
        <f t="shared" ref="I27" si="10">SUM(I28)</f>
        <v>127.37</v>
      </c>
      <c r="J27" s="54">
        <f t="shared" si="1"/>
        <v>24.476344210000388</v>
      </c>
      <c r="K27" s="54">
        <f t="shared" si="4"/>
        <v>12.737000000000002</v>
      </c>
    </row>
    <row r="28" spans="2:11">
      <c r="B28" s="8"/>
      <c r="C28" s="8"/>
      <c r="D28" s="9"/>
      <c r="E28" s="8">
        <v>6423</v>
      </c>
      <c r="F28" s="55" t="s">
        <v>81</v>
      </c>
      <c r="G28" s="53">
        <v>520.38</v>
      </c>
      <c r="H28" s="5"/>
      <c r="I28" s="54">
        <v>127.37</v>
      </c>
      <c r="J28" s="54">
        <f t="shared" si="1"/>
        <v>24.476344210000388</v>
      </c>
      <c r="K28" s="54" t="e">
        <f t="shared" si="4"/>
        <v>#DIV/0!</v>
      </c>
    </row>
    <row r="29" spans="2:11" ht="25.5">
      <c r="B29" s="8"/>
      <c r="C29" s="8">
        <v>65</v>
      </c>
      <c r="D29" s="9"/>
      <c r="E29" s="8"/>
      <c r="F29" s="55" t="s">
        <v>82</v>
      </c>
      <c r="G29" s="53">
        <f>G30</f>
        <v>32112.28</v>
      </c>
      <c r="H29" s="53">
        <f t="shared" ref="H29:I29" si="11">H30</f>
        <v>82000</v>
      </c>
      <c r="I29" s="53">
        <f t="shared" si="11"/>
        <v>48423.519999999997</v>
      </c>
      <c r="J29" s="54">
        <f t="shared" si="1"/>
        <v>150.79440014847901</v>
      </c>
      <c r="K29" s="54">
        <f t="shared" si="4"/>
        <v>59.053073170731707</v>
      </c>
    </row>
    <row r="30" spans="2:11">
      <c r="B30" s="8"/>
      <c r="C30" s="8"/>
      <c r="D30" s="9">
        <v>652</v>
      </c>
      <c r="E30" s="8"/>
      <c r="F30" s="55" t="s">
        <v>83</v>
      </c>
      <c r="G30" s="53">
        <f>SUM(G31)</f>
        <v>32112.28</v>
      </c>
      <c r="H30" s="53">
        <v>82000</v>
      </c>
      <c r="I30" s="53">
        <f t="shared" ref="I30" si="12">SUM(I31)</f>
        <v>48423.519999999997</v>
      </c>
      <c r="J30" s="54">
        <f t="shared" si="1"/>
        <v>150.79440014847901</v>
      </c>
      <c r="K30" s="54">
        <f t="shared" si="4"/>
        <v>59.053073170731707</v>
      </c>
    </row>
    <row r="31" spans="2:11">
      <c r="B31" s="8"/>
      <c r="C31" s="8"/>
      <c r="D31" s="9"/>
      <c r="E31" s="8">
        <v>6526</v>
      </c>
      <c r="F31" s="55" t="s">
        <v>84</v>
      </c>
      <c r="G31" s="53">
        <v>32112.28</v>
      </c>
      <c r="H31" s="5"/>
      <c r="I31" s="54">
        <v>48423.519999999997</v>
      </c>
      <c r="J31" s="54">
        <f t="shared" si="1"/>
        <v>150.79440014847901</v>
      </c>
      <c r="K31" s="54" t="e">
        <f t="shared" si="4"/>
        <v>#DIV/0!</v>
      </c>
    </row>
    <row r="32" spans="2:11" ht="25.5">
      <c r="B32" s="8"/>
      <c r="C32" s="8">
        <v>66</v>
      </c>
      <c r="D32" s="9"/>
      <c r="E32" s="9"/>
      <c r="F32" s="12" t="s">
        <v>23</v>
      </c>
      <c r="G32" s="53">
        <f>G33+G35</f>
        <v>292749.96000000002</v>
      </c>
      <c r="H32" s="53">
        <f t="shared" ref="H32:I32" si="13">H33+H35</f>
        <v>652000</v>
      </c>
      <c r="I32" s="53">
        <f t="shared" si="13"/>
        <v>291350.48</v>
      </c>
      <c r="J32" s="54">
        <f t="shared" si="1"/>
        <v>99.521953820249863</v>
      </c>
      <c r="K32" s="54">
        <f t="shared" si="4"/>
        <v>44.685656441717789</v>
      </c>
    </row>
    <row r="33" spans="2:11" ht="25.5">
      <c r="B33" s="8"/>
      <c r="C33" s="28"/>
      <c r="D33" s="9">
        <v>661</v>
      </c>
      <c r="E33" s="9"/>
      <c r="F33" s="12" t="s">
        <v>24</v>
      </c>
      <c r="G33" s="53">
        <f>SUM(G34)</f>
        <v>290917.96000000002</v>
      </c>
      <c r="H33" s="53">
        <v>650000</v>
      </c>
      <c r="I33" s="53">
        <f t="shared" ref="I33" si="14">SUM(I34)</f>
        <v>291350.48</v>
      </c>
      <c r="J33" s="54">
        <f t="shared" si="1"/>
        <v>100.14867421729478</v>
      </c>
      <c r="K33" s="54">
        <f t="shared" si="4"/>
        <v>44.823150769230772</v>
      </c>
    </row>
    <row r="34" spans="2:11">
      <c r="B34" s="8"/>
      <c r="C34" s="28"/>
      <c r="D34" s="9"/>
      <c r="E34" s="9">
        <v>6615</v>
      </c>
      <c r="F34" s="12" t="s">
        <v>85</v>
      </c>
      <c r="G34" s="53">
        <v>290917.96000000002</v>
      </c>
      <c r="H34" s="53"/>
      <c r="I34" s="54">
        <v>291350.48</v>
      </c>
      <c r="J34" s="54">
        <f t="shared" si="1"/>
        <v>100.14867421729478</v>
      </c>
      <c r="K34" s="54" t="e">
        <f t="shared" si="4"/>
        <v>#DIV/0!</v>
      </c>
    </row>
    <row r="35" spans="2:11" ht="38.25">
      <c r="B35" s="8"/>
      <c r="C35" s="28"/>
      <c r="D35" s="9">
        <v>663</v>
      </c>
      <c r="E35" s="9"/>
      <c r="F35" s="12" t="s">
        <v>86</v>
      </c>
      <c r="G35" s="53">
        <f>SUM(G36)</f>
        <v>1832</v>
      </c>
      <c r="H35" s="53">
        <v>2000</v>
      </c>
      <c r="I35" s="53">
        <f t="shared" ref="I35" si="15">SUM(I36)</f>
        <v>0</v>
      </c>
      <c r="J35" s="54">
        <f t="shared" si="1"/>
        <v>0</v>
      </c>
      <c r="K35" s="54">
        <f t="shared" si="4"/>
        <v>0</v>
      </c>
    </row>
    <row r="36" spans="2:11">
      <c r="B36" s="8"/>
      <c r="C36" s="8"/>
      <c r="D36" s="9"/>
      <c r="E36" s="9">
        <v>6631</v>
      </c>
      <c r="F36" s="12" t="s">
        <v>87</v>
      </c>
      <c r="G36" s="53">
        <v>1832</v>
      </c>
      <c r="H36" s="5"/>
      <c r="I36" s="54">
        <v>0</v>
      </c>
      <c r="J36" s="54">
        <f t="shared" si="1"/>
        <v>0</v>
      </c>
      <c r="K36" s="54" t="e">
        <f t="shared" si="4"/>
        <v>#DIV/0!</v>
      </c>
    </row>
    <row r="37" spans="2:11">
      <c r="B37" s="8"/>
      <c r="C37" s="8">
        <v>67</v>
      </c>
      <c r="D37" s="9"/>
      <c r="E37" s="9"/>
      <c r="F37" s="12"/>
      <c r="G37" s="53">
        <f>G38+G41</f>
        <v>2347609.19</v>
      </c>
      <c r="H37" s="53">
        <f t="shared" ref="H37:I37" si="16">H38+H41</f>
        <v>6524512.8099999996</v>
      </c>
      <c r="I37" s="53">
        <f t="shared" si="16"/>
        <v>2869621.7199999997</v>
      </c>
      <c r="J37" s="54">
        <f t="shared" si="1"/>
        <v>122.23592121821605</v>
      </c>
      <c r="K37" s="54">
        <f t="shared" si="4"/>
        <v>43.98216086880516</v>
      </c>
    </row>
    <row r="38" spans="2:11" ht="25.5">
      <c r="B38" s="8"/>
      <c r="C38" s="8"/>
      <c r="D38" s="9">
        <v>671</v>
      </c>
      <c r="E38" s="9"/>
      <c r="F38" s="12" t="s">
        <v>88</v>
      </c>
      <c r="G38" s="53">
        <f>SUM(G39,G40)</f>
        <v>104292.73000000001</v>
      </c>
      <c r="H38" s="53">
        <v>331117</v>
      </c>
      <c r="I38" s="53">
        <f t="shared" ref="I38" si="17">SUM(I39,I40)</f>
        <v>114884.88</v>
      </c>
      <c r="J38" s="54">
        <f t="shared" si="1"/>
        <v>110.15617291828489</v>
      </c>
      <c r="K38" s="54">
        <f t="shared" si="4"/>
        <v>34.696158759592535</v>
      </c>
    </row>
    <row r="39" spans="2:11" ht="25.5">
      <c r="B39" s="8"/>
      <c r="C39" s="8"/>
      <c r="D39" s="9"/>
      <c r="E39" s="9">
        <v>6711</v>
      </c>
      <c r="F39" s="12" t="s">
        <v>89</v>
      </c>
      <c r="G39" s="53">
        <v>89234.46</v>
      </c>
      <c r="H39" s="53"/>
      <c r="I39" s="54">
        <v>97464.16</v>
      </c>
      <c r="J39" s="54">
        <f t="shared" si="1"/>
        <v>109.22255819108446</v>
      </c>
      <c r="K39" s="54" t="e">
        <f t="shared" si="4"/>
        <v>#DIV/0!</v>
      </c>
    </row>
    <row r="40" spans="2:11" ht="25.5">
      <c r="B40" s="8"/>
      <c r="C40" s="8"/>
      <c r="D40" s="9"/>
      <c r="E40" s="9">
        <v>6712</v>
      </c>
      <c r="F40" s="12" t="s">
        <v>90</v>
      </c>
      <c r="G40" s="53">
        <v>15058.27</v>
      </c>
      <c r="H40" s="53"/>
      <c r="I40" s="58">
        <v>17420.72</v>
      </c>
      <c r="J40" s="54">
        <f t="shared" si="1"/>
        <v>115.68872121432277</v>
      </c>
      <c r="K40" s="54" t="e">
        <f t="shared" si="4"/>
        <v>#DIV/0!</v>
      </c>
    </row>
    <row r="41" spans="2:11">
      <c r="B41" s="8"/>
      <c r="C41" s="8"/>
      <c r="D41" s="9">
        <v>673</v>
      </c>
      <c r="E41" s="9"/>
      <c r="F41" s="12" t="s">
        <v>91</v>
      </c>
      <c r="G41" s="53">
        <v>2243316.46</v>
      </c>
      <c r="H41" s="53">
        <v>6193395.8099999996</v>
      </c>
      <c r="I41" s="58">
        <v>2754736.84</v>
      </c>
      <c r="J41" s="54">
        <f t="shared" si="1"/>
        <v>122.79751382023025</v>
      </c>
      <c r="K41" s="54">
        <f t="shared" si="4"/>
        <v>44.478617619628608</v>
      </c>
    </row>
    <row r="42" spans="2:11">
      <c r="B42" s="8"/>
      <c r="C42" s="8">
        <v>68</v>
      </c>
      <c r="D42" s="9"/>
      <c r="E42" s="9"/>
      <c r="F42" s="12" t="s">
        <v>92</v>
      </c>
      <c r="G42" s="53">
        <f>SUM(G43)</f>
        <v>6902.43</v>
      </c>
      <c r="H42" s="53">
        <f t="shared" ref="H42:I42" si="18">SUM(H43)</f>
        <v>16000</v>
      </c>
      <c r="I42" s="53">
        <f t="shared" si="18"/>
        <v>2737.66</v>
      </c>
      <c r="J42" s="54">
        <f t="shared" si="1"/>
        <v>39.662263869390927</v>
      </c>
      <c r="K42" s="54">
        <f t="shared" si="4"/>
        <v>17.110375000000001</v>
      </c>
    </row>
    <row r="43" spans="2:11">
      <c r="B43" s="8"/>
      <c r="C43" s="8"/>
      <c r="D43" s="9">
        <v>683</v>
      </c>
      <c r="E43" s="9"/>
      <c r="F43" s="12" t="s">
        <v>93</v>
      </c>
      <c r="G43" s="53">
        <v>6902.43</v>
      </c>
      <c r="H43" s="53">
        <v>16000</v>
      </c>
      <c r="I43" s="54">
        <v>2737.66</v>
      </c>
      <c r="J43" s="54">
        <f t="shared" si="1"/>
        <v>39.662263869390927</v>
      </c>
      <c r="K43" s="54">
        <f t="shared" si="4"/>
        <v>17.110375000000001</v>
      </c>
    </row>
    <row r="44" spans="2:11" s="41" customFormat="1">
      <c r="B44" s="28">
        <v>7</v>
      </c>
      <c r="C44" s="28"/>
      <c r="D44" s="39"/>
      <c r="E44" s="39"/>
      <c r="F44" s="7" t="s">
        <v>3</v>
      </c>
      <c r="G44" s="56">
        <f>G45</f>
        <v>0</v>
      </c>
      <c r="H44" s="56">
        <f t="shared" ref="H44:I44" si="19">H45</f>
        <v>0</v>
      </c>
      <c r="I44" s="56">
        <f t="shared" si="19"/>
        <v>0</v>
      </c>
      <c r="J44" s="54" t="e">
        <f t="shared" si="1"/>
        <v>#DIV/0!</v>
      </c>
      <c r="K44" s="54" t="e">
        <f t="shared" si="4"/>
        <v>#DIV/0!</v>
      </c>
    </row>
    <row r="45" spans="2:11">
      <c r="B45" s="8"/>
      <c r="C45" s="8">
        <v>72</v>
      </c>
      <c r="D45" s="9"/>
      <c r="E45" s="9"/>
      <c r="F45" s="34" t="s">
        <v>26</v>
      </c>
      <c r="G45" s="53">
        <f>G46</f>
        <v>0</v>
      </c>
      <c r="H45" s="53">
        <f t="shared" ref="H45:I45" si="20">H46</f>
        <v>0</v>
      </c>
      <c r="I45" s="53">
        <f t="shared" si="20"/>
        <v>0</v>
      </c>
      <c r="J45" s="54" t="e">
        <f t="shared" si="1"/>
        <v>#DIV/0!</v>
      </c>
      <c r="K45" s="54" t="e">
        <f t="shared" si="4"/>
        <v>#DIV/0!</v>
      </c>
    </row>
    <row r="46" spans="2:11">
      <c r="B46" s="8"/>
      <c r="C46" s="8"/>
      <c r="D46" s="8">
        <v>723</v>
      </c>
      <c r="E46" s="8"/>
      <c r="F46" s="55" t="s">
        <v>152</v>
      </c>
      <c r="G46" s="53">
        <f>SUM(G47)</f>
        <v>0</v>
      </c>
      <c r="H46" s="53">
        <v>0</v>
      </c>
      <c r="I46" s="53">
        <f t="shared" ref="I46" si="21">SUM(I47)</f>
        <v>0</v>
      </c>
      <c r="J46" s="54" t="e">
        <f t="shared" si="1"/>
        <v>#DIV/0!</v>
      </c>
      <c r="K46" s="54" t="e">
        <f t="shared" si="4"/>
        <v>#DIV/0!</v>
      </c>
    </row>
    <row r="47" spans="2:11">
      <c r="B47" s="8"/>
      <c r="C47" s="8"/>
      <c r="D47" s="8"/>
      <c r="E47" s="8"/>
      <c r="F47" s="34"/>
      <c r="G47" s="53">
        <v>0</v>
      </c>
      <c r="H47" s="5"/>
      <c r="I47" s="54">
        <v>0</v>
      </c>
      <c r="J47" s="54" t="e">
        <f t="shared" si="1"/>
        <v>#DIV/0!</v>
      </c>
      <c r="K47" s="54" t="e">
        <f t="shared" si="4"/>
        <v>#DIV/0!</v>
      </c>
    </row>
    <row r="48" spans="2:11">
      <c r="B48" s="8"/>
      <c r="C48" s="8"/>
      <c r="D48" s="8"/>
      <c r="E48" s="8" t="s">
        <v>16</v>
      </c>
      <c r="F48" s="34"/>
      <c r="G48" s="5"/>
      <c r="H48" s="5"/>
      <c r="I48" s="33"/>
      <c r="J48" s="54" t="e">
        <f t="shared" si="1"/>
        <v>#DIV/0!</v>
      </c>
      <c r="K48" s="54" t="e">
        <f t="shared" si="4"/>
        <v>#DIV/0!</v>
      </c>
    </row>
    <row r="49" spans="2:11" ht="15.75" customHeight="1">
      <c r="K49" s="33"/>
    </row>
    <row r="50" spans="2:11" ht="15.75" customHeight="1">
      <c r="B50" s="20"/>
      <c r="C50" s="20"/>
      <c r="D50" s="20"/>
      <c r="E50" s="20"/>
      <c r="F50" s="20"/>
      <c r="G50" s="20"/>
      <c r="H50" s="20"/>
      <c r="I50" s="3"/>
      <c r="J50" s="3"/>
      <c r="K50" s="3"/>
    </row>
    <row r="51" spans="2:11" ht="25.5">
      <c r="B51" s="113" t="s">
        <v>7</v>
      </c>
      <c r="C51" s="114"/>
      <c r="D51" s="114"/>
      <c r="E51" s="114"/>
      <c r="F51" s="115"/>
      <c r="G51" s="46" t="s">
        <v>70</v>
      </c>
      <c r="H51" s="46" t="s">
        <v>217</v>
      </c>
      <c r="I51" s="46" t="s">
        <v>69</v>
      </c>
      <c r="J51" s="46" t="s">
        <v>17</v>
      </c>
      <c r="K51" s="46" t="s">
        <v>51</v>
      </c>
    </row>
    <row r="52" spans="2:11" ht="12.75" customHeight="1">
      <c r="B52" s="113">
        <v>1</v>
      </c>
      <c r="C52" s="114"/>
      <c r="D52" s="114"/>
      <c r="E52" s="114"/>
      <c r="F52" s="115"/>
      <c r="G52" s="46">
        <v>2</v>
      </c>
      <c r="H52" s="46">
        <v>4</v>
      </c>
      <c r="I52" s="46">
        <v>5</v>
      </c>
      <c r="J52" s="46" t="s">
        <v>19</v>
      </c>
      <c r="K52" s="46" t="s">
        <v>20</v>
      </c>
    </row>
    <row r="53" spans="2:11">
      <c r="B53" s="7"/>
      <c r="C53" s="7"/>
      <c r="D53" s="7"/>
      <c r="E53" s="7"/>
      <c r="F53" s="7" t="s">
        <v>8</v>
      </c>
      <c r="G53" s="53">
        <f>G54+G100</f>
        <v>2804092.5700000003</v>
      </c>
      <c r="H53" s="53">
        <f t="shared" ref="H53:I53" si="22">H54+H100</f>
        <v>6951492.25</v>
      </c>
      <c r="I53" s="53">
        <f t="shared" si="22"/>
        <v>3457983.4899999998</v>
      </c>
      <c r="J53" s="54">
        <f t="shared" ref="J53:J84" si="23">I53/G53*100</f>
        <v>123.31916310451902</v>
      </c>
      <c r="K53" s="54">
        <f>I53/H53*100</f>
        <v>49.744477381816829</v>
      </c>
    </row>
    <row r="54" spans="2:11">
      <c r="B54" s="7">
        <v>3</v>
      </c>
      <c r="C54" s="7"/>
      <c r="D54" s="7"/>
      <c r="E54" s="7"/>
      <c r="F54" s="7" t="s">
        <v>4</v>
      </c>
      <c r="G54" s="53">
        <f>G55+G64+G95</f>
        <v>2780291.62</v>
      </c>
      <c r="H54" s="53">
        <f t="shared" ref="H54:I54" si="24">H55+H64+H95</f>
        <v>6834750</v>
      </c>
      <c r="I54" s="53">
        <f t="shared" si="24"/>
        <v>3423655.09</v>
      </c>
      <c r="J54" s="54">
        <f t="shared" si="23"/>
        <v>123.14014347890598</v>
      </c>
      <c r="K54" s="54">
        <f t="shared" ref="K54:K116" si="25">I54/H54*100</f>
        <v>50.09188470682907</v>
      </c>
    </row>
    <row r="55" spans="2:11">
      <c r="B55" s="7"/>
      <c r="C55" s="12">
        <v>31</v>
      </c>
      <c r="D55" s="12"/>
      <c r="E55" s="12"/>
      <c r="F55" s="12" t="s">
        <v>5</v>
      </c>
      <c r="G55" s="53">
        <f>G56+G60+G61</f>
        <v>2193808.87</v>
      </c>
      <c r="H55" s="53">
        <f t="shared" ref="H55:I55" si="26">H56+H60+H61</f>
        <v>5708750</v>
      </c>
      <c r="I55" s="53">
        <f t="shared" si="26"/>
        <v>2831378.8</v>
      </c>
      <c r="J55" s="54">
        <f t="shared" si="23"/>
        <v>129.06223685748884</v>
      </c>
      <c r="K55" s="54">
        <f t="shared" si="25"/>
        <v>49.597176264506238</v>
      </c>
    </row>
    <row r="56" spans="2:11">
      <c r="B56" s="8"/>
      <c r="C56" s="8"/>
      <c r="D56" s="8">
        <v>311</v>
      </c>
      <c r="E56" s="8"/>
      <c r="F56" s="8" t="s">
        <v>27</v>
      </c>
      <c r="G56" s="53">
        <f>SUM(G57,G58,G59)</f>
        <v>1885420.6300000001</v>
      </c>
      <c r="H56" s="53">
        <v>4750000</v>
      </c>
      <c r="I56" s="53">
        <f t="shared" ref="I56" si="27">SUM(I57,I58,I59)</f>
        <v>2421441.42</v>
      </c>
      <c r="J56" s="54">
        <f t="shared" si="23"/>
        <v>128.42977219359267</v>
      </c>
      <c r="K56" s="54">
        <f t="shared" si="25"/>
        <v>50.977714105263161</v>
      </c>
    </row>
    <row r="57" spans="2:11">
      <c r="B57" s="8"/>
      <c r="C57" s="8"/>
      <c r="D57" s="8"/>
      <c r="E57" s="8">
        <v>3111</v>
      </c>
      <c r="F57" s="8" t="s">
        <v>28</v>
      </c>
      <c r="G57" s="53">
        <v>1780943.12</v>
      </c>
      <c r="H57" s="53"/>
      <c r="I57" s="54">
        <v>2283500.19</v>
      </c>
      <c r="J57" s="54">
        <f t="shared" si="23"/>
        <v>128.21859184362944</v>
      </c>
      <c r="K57" s="54" t="e">
        <f t="shared" si="25"/>
        <v>#DIV/0!</v>
      </c>
    </row>
    <row r="58" spans="2:11">
      <c r="B58" s="8"/>
      <c r="C58" s="8"/>
      <c r="D58" s="8"/>
      <c r="E58" s="8">
        <v>3113</v>
      </c>
      <c r="F58" s="13" t="s">
        <v>96</v>
      </c>
      <c r="G58" s="53">
        <v>88106.28</v>
      </c>
      <c r="H58" s="53"/>
      <c r="I58" s="54">
        <v>111417.19</v>
      </c>
      <c r="J58" s="54">
        <f t="shared" si="23"/>
        <v>126.45771674845425</v>
      </c>
      <c r="K58" s="54" t="e">
        <f t="shared" si="25"/>
        <v>#DIV/0!</v>
      </c>
    </row>
    <row r="59" spans="2:11">
      <c r="B59" s="8"/>
      <c r="C59" s="8"/>
      <c r="D59" s="8"/>
      <c r="E59" s="8">
        <v>3114</v>
      </c>
      <c r="F59" s="13" t="s">
        <v>97</v>
      </c>
      <c r="G59" s="53">
        <v>16371.23</v>
      </c>
      <c r="H59" s="53"/>
      <c r="I59" s="54">
        <v>26524.04</v>
      </c>
      <c r="J59" s="54">
        <f t="shared" si="23"/>
        <v>162.01617105128938</v>
      </c>
      <c r="K59" s="54" t="e">
        <f t="shared" si="25"/>
        <v>#DIV/0!</v>
      </c>
    </row>
    <row r="60" spans="2:11">
      <c r="B60" s="8"/>
      <c r="C60" s="8"/>
      <c r="D60" s="8">
        <v>312</v>
      </c>
      <c r="E60" s="8"/>
      <c r="F60" s="13" t="s">
        <v>98</v>
      </c>
      <c r="G60" s="53">
        <v>18528.560000000001</v>
      </c>
      <c r="H60" s="53">
        <v>175000</v>
      </c>
      <c r="I60" s="54">
        <v>39201.64</v>
      </c>
      <c r="J60" s="54">
        <f t="shared" si="23"/>
        <v>211.5741320426412</v>
      </c>
      <c r="K60" s="54">
        <f t="shared" si="25"/>
        <v>22.400937142857142</v>
      </c>
    </row>
    <row r="61" spans="2:11">
      <c r="B61" s="8"/>
      <c r="C61" s="8"/>
      <c r="D61" s="8">
        <v>313</v>
      </c>
      <c r="E61" s="8"/>
      <c r="F61" s="13" t="s">
        <v>99</v>
      </c>
      <c r="G61" s="53">
        <f>SUM(G62,G63)</f>
        <v>289859.68</v>
      </c>
      <c r="H61" s="53">
        <v>783750</v>
      </c>
      <c r="I61" s="53">
        <f t="shared" ref="I61" si="28">SUM(I62,I63)</f>
        <v>370735.74</v>
      </c>
      <c r="J61" s="54">
        <f t="shared" si="23"/>
        <v>127.90179717303214</v>
      </c>
      <c r="K61" s="54">
        <f t="shared" si="25"/>
        <v>47.302805741626791</v>
      </c>
    </row>
    <row r="62" spans="2:11">
      <c r="B62" s="8"/>
      <c r="C62" s="8"/>
      <c r="D62" s="8"/>
      <c r="E62" s="8">
        <v>3132</v>
      </c>
      <c r="F62" s="13" t="s">
        <v>100</v>
      </c>
      <c r="G62" s="53">
        <v>289859.68</v>
      </c>
      <c r="H62" s="53"/>
      <c r="I62" s="54">
        <v>370735.74</v>
      </c>
      <c r="J62" s="54">
        <f t="shared" si="23"/>
        <v>127.90179717303214</v>
      </c>
      <c r="K62" s="54" t="e">
        <f t="shared" si="25"/>
        <v>#DIV/0!</v>
      </c>
    </row>
    <row r="63" spans="2:11" ht="25.5">
      <c r="B63" s="8"/>
      <c r="C63" s="8"/>
      <c r="D63" s="8"/>
      <c r="E63" s="8">
        <v>3133</v>
      </c>
      <c r="F63" s="55" t="s">
        <v>101</v>
      </c>
      <c r="G63" s="53">
        <v>0</v>
      </c>
      <c r="H63" s="53"/>
      <c r="I63" s="53">
        <v>0</v>
      </c>
      <c r="J63" s="54" t="e">
        <f t="shared" si="23"/>
        <v>#DIV/0!</v>
      </c>
      <c r="K63" s="54" t="e">
        <f t="shared" si="25"/>
        <v>#DIV/0!</v>
      </c>
    </row>
    <row r="64" spans="2:11">
      <c r="B64" s="8"/>
      <c r="C64" s="8">
        <v>32</v>
      </c>
      <c r="D64" s="9"/>
      <c r="E64" s="9"/>
      <c r="F64" s="8" t="s">
        <v>13</v>
      </c>
      <c r="G64" s="53">
        <f>G65+G69+G76+G86+G87</f>
        <v>583909.74</v>
      </c>
      <c r="H64" s="53">
        <f t="shared" ref="H64:I64" si="29">H65+H69+H76+H86+H87</f>
        <v>1119000</v>
      </c>
      <c r="I64" s="53">
        <f t="shared" si="29"/>
        <v>589507.74</v>
      </c>
      <c r="J64" s="54">
        <f t="shared" si="23"/>
        <v>100.95870981703439</v>
      </c>
      <c r="K64" s="54">
        <f t="shared" si="25"/>
        <v>52.681656836461123</v>
      </c>
    </row>
    <row r="65" spans="2:11">
      <c r="B65" s="8"/>
      <c r="C65" s="8"/>
      <c r="D65" s="8">
        <v>321</v>
      </c>
      <c r="E65" s="8"/>
      <c r="F65" s="8" t="s">
        <v>29</v>
      </c>
      <c r="G65" s="53">
        <f>SUM(G66,G67,G68)</f>
        <v>85517.47</v>
      </c>
      <c r="H65" s="53">
        <v>148000</v>
      </c>
      <c r="I65" s="53">
        <f t="shared" ref="I65" si="30">SUM(I66,I67,I68)</f>
        <v>83253.55</v>
      </c>
      <c r="J65" s="54">
        <f t="shared" si="23"/>
        <v>97.352681270856124</v>
      </c>
      <c r="K65" s="54">
        <f t="shared" si="25"/>
        <v>56.252398648648651</v>
      </c>
    </row>
    <row r="66" spans="2:11">
      <c r="B66" s="8"/>
      <c r="C66" s="28"/>
      <c r="D66" s="8"/>
      <c r="E66" s="8">
        <v>3211</v>
      </c>
      <c r="F66" s="34" t="s">
        <v>30</v>
      </c>
      <c r="G66" s="53">
        <v>27018.29</v>
      </c>
      <c r="H66" s="53"/>
      <c r="I66" s="54">
        <v>34753.18</v>
      </c>
      <c r="J66" s="54">
        <f t="shared" si="23"/>
        <v>128.62834768595644</v>
      </c>
      <c r="K66" s="54" t="e">
        <f t="shared" si="25"/>
        <v>#DIV/0!</v>
      </c>
    </row>
    <row r="67" spans="2:11" ht="25.5">
      <c r="B67" s="8"/>
      <c r="C67" s="28"/>
      <c r="D67" s="8"/>
      <c r="E67" s="8">
        <v>3212</v>
      </c>
      <c r="F67" s="55" t="s">
        <v>102</v>
      </c>
      <c r="G67" s="53">
        <v>51536.04</v>
      </c>
      <c r="H67" s="53"/>
      <c r="I67" s="54">
        <v>46888.37</v>
      </c>
      <c r="J67" s="54">
        <f t="shared" si="23"/>
        <v>90.981709110750458</v>
      </c>
      <c r="K67" s="54" t="e">
        <f t="shared" si="25"/>
        <v>#DIV/0!</v>
      </c>
    </row>
    <row r="68" spans="2:11">
      <c r="B68" s="8"/>
      <c r="C68" s="28"/>
      <c r="D68" s="9"/>
      <c r="E68" s="8">
        <v>3213</v>
      </c>
      <c r="F68" s="13" t="s">
        <v>103</v>
      </c>
      <c r="G68" s="53">
        <v>6963.14</v>
      </c>
      <c r="H68" s="53"/>
      <c r="I68" s="54">
        <v>1612</v>
      </c>
      <c r="J68" s="54">
        <f t="shared" si="23"/>
        <v>23.150475216640768</v>
      </c>
      <c r="K68" s="54" t="e">
        <f t="shared" si="25"/>
        <v>#DIV/0!</v>
      </c>
    </row>
    <row r="69" spans="2:11">
      <c r="B69" s="8"/>
      <c r="C69" s="28"/>
      <c r="D69" s="9">
        <v>322</v>
      </c>
      <c r="E69" s="8"/>
      <c r="F69" s="13" t="s">
        <v>104</v>
      </c>
      <c r="G69" s="53">
        <f>SUM(G70,G71,G72,G73,G74,G75)</f>
        <v>218719.58</v>
      </c>
      <c r="H69" s="53">
        <v>380000</v>
      </c>
      <c r="I69" s="53">
        <f t="shared" ref="I69" si="31">SUM(I70,I71,I72,I73,I74,I75)</f>
        <v>211647.86</v>
      </c>
      <c r="J69" s="54">
        <f t="shared" si="23"/>
        <v>96.766764091262431</v>
      </c>
      <c r="K69" s="54">
        <f t="shared" si="25"/>
        <v>55.696805263157891</v>
      </c>
    </row>
    <row r="70" spans="2:11">
      <c r="B70" s="8"/>
      <c r="C70" s="28"/>
      <c r="D70" s="9"/>
      <c r="E70" s="8">
        <v>3221</v>
      </c>
      <c r="F70" s="13" t="s">
        <v>105</v>
      </c>
      <c r="G70" s="53">
        <v>25837.86</v>
      </c>
      <c r="H70" s="53"/>
      <c r="I70" s="54">
        <v>22106.15</v>
      </c>
      <c r="J70" s="54">
        <f t="shared" si="23"/>
        <v>85.55720171871819</v>
      </c>
      <c r="K70" s="54" t="e">
        <f t="shared" si="25"/>
        <v>#DIV/0!</v>
      </c>
    </row>
    <row r="71" spans="2:11">
      <c r="B71" s="8"/>
      <c r="C71" s="28"/>
      <c r="D71" s="9"/>
      <c r="E71" s="8">
        <v>3222</v>
      </c>
      <c r="F71" s="13" t="s">
        <v>106</v>
      </c>
      <c r="G71" s="53">
        <v>64405.17</v>
      </c>
      <c r="H71" s="53"/>
      <c r="I71" s="54">
        <v>60850.78</v>
      </c>
      <c r="J71" s="54">
        <f t="shared" si="23"/>
        <v>94.48120391577261</v>
      </c>
      <c r="K71" s="54" t="e">
        <f t="shared" si="25"/>
        <v>#DIV/0!</v>
      </c>
    </row>
    <row r="72" spans="2:11">
      <c r="B72" s="8"/>
      <c r="C72" s="28"/>
      <c r="D72" s="9"/>
      <c r="E72" s="8">
        <v>3223</v>
      </c>
      <c r="F72" s="13" t="s">
        <v>107</v>
      </c>
      <c r="G72" s="53">
        <v>111857.53</v>
      </c>
      <c r="H72" s="53"/>
      <c r="I72" s="54">
        <v>109288.96000000001</v>
      </c>
      <c r="J72" s="54">
        <f t="shared" si="23"/>
        <v>97.703712928400989</v>
      </c>
      <c r="K72" s="54" t="e">
        <f t="shared" si="25"/>
        <v>#DIV/0!</v>
      </c>
    </row>
    <row r="73" spans="2:11">
      <c r="B73" s="8"/>
      <c r="C73" s="28"/>
      <c r="D73" s="9"/>
      <c r="E73" s="8">
        <v>3224</v>
      </c>
      <c r="F73" s="13" t="s">
        <v>108</v>
      </c>
      <c r="G73" s="53">
        <v>3685.61</v>
      </c>
      <c r="H73" s="53"/>
      <c r="I73" s="54">
        <v>4376.09</v>
      </c>
      <c r="J73" s="54">
        <f t="shared" si="23"/>
        <v>118.73448357259721</v>
      </c>
      <c r="K73" s="54" t="e">
        <f t="shared" si="25"/>
        <v>#DIV/0!</v>
      </c>
    </row>
    <row r="74" spans="2:11">
      <c r="B74" s="8"/>
      <c r="C74" s="28"/>
      <c r="D74" s="9"/>
      <c r="E74" s="8">
        <v>3225</v>
      </c>
      <c r="F74" s="13" t="s">
        <v>109</v>
      </c>
      <c r="G74" s="53">
        <v>12933.41</v>
      </c>
      <c r="H74" s="53"/>
      <c r="I74" s="54">
        <v>14800.08</v>
      </c>
      <c r="J74" s="54">
        <f t="shared" si="23"/>
        <v>114.43292990788972</v>
      </c>
      <c r="K74" s="54" t="e">
        <f t="shared" si="25"/>
        <v>#DIV/0!</v>
      </c>
    </row>
    <row r="75" spans="2:11">
      <c r="B75" s="8"/>
      <c r="C75" s="28"/>
      <c r="D75" s="9"/>
      <c r="E75" s="8">
        <v>3227</v>
      </c>
      <c r="F75" s="13" t="s">
        <v>110</v>
      </c>
      <c r="G75" s="53">
        <v>0</v>
      </c>
      <c r="H75" s="53"/>
      <c r="I75" s="54">
        <v>225.8</v>
      </c>
      <c r="J75" s="54" t="e">
        <f t="shared" si="23"/>
        <v>#DIV/0!</v>
      </c>
      <c r="K75" s="54" t="e">
        <f t="shared" si="25"/>
        <v>#DIV/0!</v>
      </c>
    </row>
    <row r="76" spans="2:11">
      <c r="B76" s="8"/>
      <c r="C76" s="28"/>
      <c r="D76" s="9">
        <v>323</v>
      </c>
      <c r="E76" s="8"/>
      <c r="F76" s="13" t="s">
        <v>111</v>
      </c>
      <c r="G76" s="53">
        <f>SUM(G77,G78,G79,G80,G81,G82,G83,G84,G85)</f>
        <v>243437.43999999997</v>
      </c>
      <c r="H76" s="53">
        <v>520000</v>
      </c>
      <c r="I76" s="53">
        <f t="shared" ref="I76" si="32">SUM(I77,I78,I79,I80,I81,I82,I83,I84,I85)</f>
        <v>262651.94</v>
      </c>
      <c r="J76" s="54">
        <f t="shared" si="23"/>
        <v>107.89299295950534</v>
      </c>
      <c r="K76" s="54">
        <f t="shared" si="25"/>
        <v>50.509988461538455</v>
      </c>
    </row>
    <row r="77" spans="2:11">
      <c r="B77" s="8"/>
      <c r="C77" s="28"/>
      <c r="D77" s="9"/>
      <c r="E77" s="8">
        <v>3231</v>
      </c>
      <c r="F77" s="13" t="s">
        <v>112</v>
      </c>
      <c r="G77" s="53">
        <v>25873.25</v>
      </c>
      <c r="H77" s="53"/>
      <c r="I77" s="54">
        <v>27431.85</v>
      </c>
      <c r="J77" s="54">
        <f t="shared" si="23"/>
        <v>106.02398229831968</v>
      </c>
      <c r="K77" s="54" t="e">
        <f t="shared" si="25"/>
        <v>#DIV/0!</v>
      </c>
    </row>
    <row r="78" spans="2:11">
      <c r="B78" s="8"/>
      <c r="C78" s="28"/>
      <c r="D78" s="9"/>
      <c r="E78" s="8">
        <v>3232</v>
      </c>
      <c r="F78" s="13" t="s">
        <v>113</v>
      </c>
      <c r="G78" s="53">
        <v>98934.15</v>
      </c>
      <c r="H78" s="53"/>
      <c r="I78" s="54">
        <v>111003.11</v>
      </c>
      <c r="J78" s="54">
        <f t="shared" si="23"/>
        <v>112.19898285880052</v>
      </c>
      <c r="K78" s="54" t="e">
        <f t="shared" si="25"/>
        <v>#DIV/0!</v>
      </c>
    </row>
    <row r="79" spans="2:11">
      <c r="B79" s="8"/>
      <c r="C79" s="28"/>
      <c r="D79" s="9"/>
      <c r="E79" s="8">
        <v>3233</v>
      </c>
      <c r="F79" s="13" t="s">
        <v>114</v>
      </c>
      <c r="G79" s="53">
        <v>2448.6999999999998</v>
      </c>
      <c r="H79" s="53"/>
      <c r="I79" s="54">
        <v>1576.21</v>
      </c>
      <c r="J79" s="54">
        <f t="shared" si="23"/>
        <v>64.369257156858751</v>
      </c>
      <c r="K79" s="54" t="e">
        <f t="shared" si="25"/>
        <v>#DIV/0!</v>
      </c>
    </row>
    <row r="80" spans="2:11">
      <c r="B80" s="8"/>
      <c r="C80" s="28"/>
      <c r="D80" s="9"/>
      <c r="E80" s="8">
        <v>3234</v>
      </c>
      <c r="F80" s="13" t="s">
        <v>115</v>
      </c>
      <c r="G80" s="53">
        <v>22606.799999999999</v>
      </c>
      <c r="H80" s="53"/>
      <c r="I80" s="54">
        <v>22192.39</v>
      </c>
      <c r="J80" s="54">
        <f t="shared" si="23"/>
        <v>98.166878992161656</v>
      </c>
      <c r="K80" s="54" t="e">
        <f t="shared" si="25"/>
        <v>#DIV/0!</v>
      </c>
    </row>
    <row r="81" spans="2:11">
      <c r="B81" s="8"/>
      <c r="C81" s="28"/>
      <c r="D81" s="9"/>
      <c r="E81" s="8">
        <v>3235</v>
      </c>
      <c r="F81" s="13" t="s">
        <v>116</v>
      </c>
      <c r="G81" s="53">
        <v>22672.33</v>
      </c>
      <c r="H81" s="53"/>
      <c r="I81" s="54">
        <v>22456.74</v>
      </c>
      <c r="J81" s="54">
        <f t="shared" si="23"/>
        <v>99.049105230913625</v>
      </c>
      <c r="K81" s="54" t="e">
        <f t="shared" si="25"/>
        <v>#DIV/0!</v>
      </c>
    </row>
    <row r="82" spans="2:11">
      <c r="B82" s="8"/>
      <c r="C82" s="28"/>
      <c r="D82" s="9"/>
      <c r="E82" s="8">
        <v>3236</v>
      </c>
      <c r="F82" s="13" t="s">
        <v>117</v>
      </c>
      <c r="G82" s="53">
        <v>21052.84</v>
      </c>
      <c r="H82" s="53"/>
      <c r="I82" s="54">
        <v>23232.06</v>
      </c>
      <c r="J82" s="54">
        <f t="shared" si="23"/>
        <v>110.35119252319403</v>
      </c>
      <c r="K82" s="54" t="e">
        <f t="shared" si="25"/>
        <v>#DIV/0!</v>
      </c>
    </row>
    <row r="83" spans="2:11">
      <c r="B83" s="8"/>
      <c r="C83" s="28"/>
      <c r="D83" s="9"/>
      <c r="E83" s="8">
        <v>3237</v>
      </c>
      <c r="F83" s="13" t="s">
        <v>118</v>
      </c>
      <c r="G83" s="53">
        <v>16664.439999999999</v>
      </c>
      <c r="H83" s="53"/>
      <c r="I83" s="54">
        <v>20984.63</v>
      </c>
      <c r="J83" s="54">
        <f t="shared" si="23"/>
        <v>125.92460352703124</v>
      </c>
      <c r="K83" s="54" t="e">
        <f t="shared" si="25"/>
        <v>#DIV/0!</v>
      </c>
    </row>
    <row r="84" spans="2:11">
      <c r="B84" s="8"/>
      <c r="C84" s="28"/>
      <c r="D84" s="9"/>
      <c r="E84" s="8">
        <v>3238</v>
      </c>
      <c r="F84" s="13" t="s">
        <v>119</v>
      </c>
      <c r="G84" s="53">
        <v>29362</v>
      </c>
      <c r="H84" s="53"/>
      <c r="I84" s="54">
        <v>28561.55</v>
      </c>
      <c r="J84" s="54">
        <f t="shared" si="23"/>
        <v>97.273857366664402</v>
      </c>
      <c r="K84" s="54" t="e">
        <f t="shared" si="25"/>
        <v>#DIV/0!</v>
      </c>
    </row>
    <row r="85" spans="2:11">
      <c r="B85" s="8"/>
      <c r="C85" s="28"/>
      <c r="D85" s="9"/>
      <c r="E85" s="8">
        <v>3239</v>
      </c>
      <c r="F85" s="13" t="s">
        <v>120</v>
      </c>
      <c r="G85" s="53">
        <v>3822.93</v>
      </c>
      <c r="H85" s="53"/>
      <c r="I85" s="54">
        <v>5213.3999999999996</v>
      </c>
      <c r="J85" s="54">
        <f t="shared" ref="J85:J116" si="33">I85/G85*100</f>
        <v>136.37184044698699</v>
      </c>
      <c r="K85" s="54" t="e">
        <f t="shared" si="25"/>
        <v>#DIV/0!</v>
      </c>
    </row>
    <row r="86" spans="2:11">
      <c r="B86" s="8"/>
      <c r="C86" s="28"/>
      <c r="D86" s="9">
        <v>324</v>
      </c>
      <c r="E86" s="8"/>
      <c r="F86" s="13" t="s">
        <v>121</v>
      </c>
      <c r="G86" s="53">
        <v>563.85</v>
      </c>
      <c r="H86" s="53">
        <v>1000</v>
      </c>
      <c r="I86" s="54">
        <v>264.95999999999998</v>
      </c>
      <c r="J86" s="54">
        <f t="shared" si="33"/>
        <v>46.991221069433351</v>
      </c>
      <c r="K86" s="54">
        <f t="shared" si="25"/>
        <v>26.495999999999999</v>
      </c>
    </row>
    <row r="87" spans="2:11">
      <c r="B87" s="8"/>
      <c r="C87" s="28"/>
      <c r="D87" s="9">
        <v>329</v>
      </c>
      <c r="E87" s="8"/>
      <c r="F87" s="13" t="s">
        <v>122</v>
      </c>
      <c r="G87" s="53">
        <f>SUM(G88,G89,G90,G91,G92,G93,G94)</f>
        <v>35671.4</v>
      </c>
      <c r="H87" s="53">
        <v>70000</v>
      </c>
      <c r="I87" s="53">
        <f t="shared" ref="I87" si="34">SUM(I88,I89,I90,I91,I92,I93,I94)</f>
        <v>31689.43</v>
      </c>
      <c r="J87" s="54">
        <f t="shared" si="33"/>
        <v>88.837079565141821</v>
      </c>
      <c r="K87" s="54">
        <f t="shared" si="25"/>
        <v>45.270614285714281</v>
      </c>
    </row>
    <row r="88" spans="2:11" ht="25.5">
      <c r="B88" s="8"/>
      <c r="C88" s="28"/>
      <c r="D88" s="9"/>
      <c r="E88" s="57">
        <v>3291</v>
      </c>
      <c r="F88" s="55" t="s">
        <v>123</v>
      </c>
      <c r="G88" s="59">
        <v>4512.24</v>
      </c>
      <c r="H88" s="53"/>
      <c r="I88" s="58">
        <v>4399.32</v>
      </c>
      <c r="J88" s="54">
        <f t="shared" si="33"/>
        <v>97.497473538641557</v>
      </c>
      <c r="K88" s="54" t="e">
        <f t="shared" si="25"/>
        <v>#DIV/0!</v>
      </c>
    </row>
    <row r="89" spans="2:11">
      <c r="B89" s="8"/>
      <c r="C89" s="28"/>
      <c r="D89" s="9"/>
      <c r="E89" s="8">
        <v>3292</v>
      </c>
      <c r="F89" s="13" t="s">
        <v>124</v>
      </c>
      <c r="G89" s="53">
        <v>20561.150000000001</v>
      </c>
      <c r="H89" s="53"/>
      <c r="I89" s="54">
        <v>17172.87</v>
      </c>
      <c r="J89" s="54">
        <f t="shared" si="33"/>
        <v>83.520960646656434</v>
      </c>
      <c r="K89" s="54" t="e">
        <f t="shared" si="25"/>
        <v>#DIV/0!</v>
      </c>
    </row>
    <row r="90" spans="2:11">
      <c r="B90" s="8"/>
      <c r="C90" s="28"/>
      <c r="D90" s="9"/>
      <c r="E90" s="8">
        <v>3293</v>
      </c>
      <c r="F90" s="13" t="s">
        <v>125</v>
      </c>
      <c r="G90" s="53">
        <v>4517.3</v>
      </c>
      <c r="H90" s="53"/>
      <c r="I90" s="54">
        <v>5200.25</v>
      </c>
      <c r="J90" s="54">
        <f t="shared" si="33"/>
        <v>115.11854426316606</v>
      </c>
      <c r="K90" s="54" t="e">
        <f t="shared" si="25"/>
        <v>#DIV/0!</v>
      </c>
    </row>
    <row r="91" spans="2:11">
      <c r="B91" s="8"/>
      <c r="C91" s="28"/>
      <c r="D91" s="9"/>
      <c r="E91" s="8">
        <v>3294</v>
      </c>
      <c r="F91" s="13" t="s">
        <v>126</v>
      </c>
      <c r="G91" s="53">
        <v>1112.8599999999999</v>
      </c>
      <c r="H91" s="53"/>
      <c r="I91" s="54">
        <v>1313.47</v>
      </c>
      <c r="J91" s="54">
        <f t="shared" si="33"/>
        <v>118.02652624768615</v>
      </c>
      <c r="K91" s="54" t="e">
        <f t="shared" si="25"/>
        <v>#DIV/0!</v>
      </c>
    </row>
    <row r="92" spans="2:11">
      <c r="B92" s="8"/>
      <c r="C92" s="28"/>
      <c r="D92" s="9"/>
      <c r="E92" s="8">
        <v>3295</v>
      </c>
      <c r="F92" s="13" t="s">
        <v>127</v>
      </c>
      <c r="G92" s="53">
        <v>4128.46</v>
      </c>
      <c r="H92" s="53"/>
      <c r="I92" s="54">
        <v>2670.2</v>
      </c>
      <c r="J92" s="54">
        <f t="shared" si="33"/>
        <v>64.677870198572833</v>
      </c>
      <c r="K92" s="54" t="e">
        <f t="shared" si="25"/>
        <v>#DIV/0!</v>
      </c>
    </row>
    <row r="93" spans="2:11">
      <c r="B93" s="8"/>
      <c r="C93" s="28"/>
      <c r="D93" s="9"/>
      <c r="E93" s="8">
        <v>3296</v>
      </c>
      <c r="F93" s="13" t="s">
        <v>128</v>
      </c>
      <c r="G93" s="53">
        <v>290.33</v>
      </c>
      <c r="H93" s="53"/>
      <c r="I93" s="54">
        <v>0</v>
      </c>
      <c r="J93" s="54">
        <f t="shared" si="33"/>
        <v>0</v>
      </c>
      <c r="K93" s="54" t="e">
        <f t="shared" si="25"/>
        <v>#DIV/0!</v>
      </c>
    </row>
    <row r="94" spans="2:11">
      <c r="B94" s="8"/>
      <c r="C94" s="28"/>
      <c r="D94" s="9"/>
      <c r="E94" s="8">
        <v>3299</v>
      </c>
      <c r="F94" s="13" t="s">
        <v>122</v>
      </c>
      <c r="G94" s="53">
        <v>549.05999999999995</v>
      </c>
      <c r="H94" s="53"/>
      <c r="I94" s="54">
        <v>933.32</v>
      </c>
      <c r="J94" s="54">
        <f t="shared" si="33"/>
        <v>169.98506538447532</v>
      </c>
      <c r="K94" s="54" t="e">
        <f t="shared" si="25"/>
        <v>#DIV/0!</v>
      </c>
    </row>
    <row r="95" spans="2:11">
      <c r="B95" s="8"/>
      <c r="C95" s="8">
        <v>34</v>
      </c>
      <c r="D95" s="9"/>
      <c r="E95" s="8"/>
      <c r="F95" s="13" t="s">
        <v>129</v>
      </c>
      <c r="G95" s="53">
        <f>G96</f>
        <v>2573.0100000000002</v>
      </c>
      <c r="H95" s="53">
        <v>7000</v>
      </c>
      <c r="I95" s="53">
        <f t="shared" ref="I95" si="35">I96</f>
        <v>2768.5499999999997</v>
      </c>
      <c r="J95" s="54">
        <f t="shared" si="33"/>
        <v>107.59965954271455</v>
      </c>
      <c r="K95" s="54">
        <f t="shared" si="25"/>
        <v>39.550714285714285</v>
      </c>
    </row>
    <row r="96" spans="2:11">
      <c r="B96" s="8"/>
      <c r="C96" s="28"/>
      <c r="D96" s="9">
        <v>343</v>
      </c>
      <c r="E96" s="8"/>
      <c r="F96" s="13" t="s">
        <v>130</v>
      </c>
      <c r="G96" s="53">
        <f>SUM(G97,G98,G99)</f>
        <v>2573.0100000000002</v>
      </c>
      <c r="H96" s="53">
        <v>8500</v>
      </c>
      <c r="I96" s="53">
        <f t="shared" ref="I96" si="36">SUM(I97,I98,I99)</f>
        <v>2768.5499999999997</v>
      </c>
      <c r="J96" s="54">
        <f t="shared" si="33"/>
        <v>107.59965954271455</v>
      </c>
      <c r="K96" s="54">
        <f t="shared" si="25"/>
        <v>32.571176470588235</v>
      </c>
    </row>
    <row r="97" spans="2:11">
      <c r="B97" s="8"/>
      <c r="C97" s="28"/>
      <c r="D97" s="9"/>
      <c r="E97" s="8">
        <v>3431</v>
      </c>
      <c r="F97" s="13" t="s">
        <v>131</v>
      </c>
      <c r="G97" s="53">
        <v>2514.11</v>
      </c>
      <c r="H97" s="53"/>
      <c r="I97" s="54">
        <v>2507.87</v>
      </c>
      <c r="J97" s="54">
        <f t="shared" si="33"/>
        <v>99.751800836081145</v>
      </c>
      <c r="K97" s="54" t="e">
        <f t="shared" si="25"/>
        <v>#DIV/0!</v>
      </c>
    </row>
    <row r="98" spans="2:11" ht="25.5">
      <c r="B98" s="8"/>
      <c r="C98" s="28"/>
      <c r="D98" s="9"/>
      <c r="E98" s="8">
        <v>3432</v>
      </c>
      <c r="F98" s="55" t="s">
        <v>132</v>
      </c>
      <c r="G98" s="53">
        <v>0</v>
      </c>
      <c r="H98" s="53"/>
      <c r="I98" s="54">
        <v>0</v>
      </c>
      <c r="J98" s="54" t="e">
        <f t="shared" si="33"/>
        <v>#DIV/0!</v>
      </c>
      <c r="K98" s="54" t="e">
        <f t="shared" si="25"/>
        <v>#DIV/0!</v>
      </c>
    </row>
    <row r="99" spans="2:11">
      <c r="B99" s="8"/>
      <c r="C99" s="28"/>
      <c r="D99" s="9"/>
      <c r="E99" s="8">
        <v>3433</v>
      </c>
      <c r="F99" s="55" t="s">
        <v>133</v>
      </c>
      <c r="G99" s="53">
        <v>58.9</v>
      </c>
      <c r="H99" s="53"/>
      <c r="I99" s="54">
        <v>260.68</v>
      </c>
      <c r="J99" s="54">
        <f t="shared" si="33"/>
        <v>442.58064516129031</v>
      </c>
      <c r="K99" s="54" t="e">
        <f t="shared" si="25"/>
        <v>#DIV/0!</v>
      </c>
    </row>
    <row r="100" spans="2:11">
      <c r="B100" s="10">
        <v>4</v>
      </c>
      <c r="C100" s="11"/>
      <c r="D100" s="11"/>
      <c r="E100" s="11"/>
      <c r="F100" s="26" t="s">
        <v>6</v>
      </c>
      <c r="G100" s="53">
        <f>G101+G113</f>
        <v>23800.95</v>
      </c>
      <c r="H100" s="53">
        <f t="shared" ref="H100:I100" si="37">H101+H113</f>
        <v>116742.25</v>
      </c>
      <c r="I100" s="53">
        <f t="shared" si="37"/>
        <v>34328.400000000001</v>
      </c>
      <c r="J100" s="54">
        <f t="shared" si="33"/>
        <v>144.23121766147992</v>
      </c>
      <c r="K100" s="54">
        <f t="shared" si="25"/>
        <v>29.405292428405311</v>
      </c>
    </row>
    <row r="101" spans="2:11">
      <c r="B101" s="12"/>
      <c r="C101" s="12">
        <v>42</v>
      </c>
      <c r="D101" s="12"/>
      <c r="E101" s="12"/>
      <c r="F101" s="27" t="s">
        <v>134</v>
      </c>
      <c r="G101" s="53">
        <f>G102+G104+G111</f>
        <v>20565.82</v>
      </c>
      <c r="H101" s="53">
        <f t="shared" ref="H101:I101" si="38">H102+H104+H111</f>
        <v>83211</v>
      </c>
      <c r="I101" s="53">
        <f t="shared" si="38"/>
        <v>32453.4</v>
      </c>
      <c r="J101" s="54">
        <f t="shared" si="33"/>
        <v>157.80260646062254</v>
      </c>
      <c r="K101" s="54">
        <f t="shared" si="25"/>
        <v>39.001333958250711</v>
      </c>
    </row>
    <row r="102" spans="2:11">
      <c r="B102" s="12"/>
      <c r="C102" s="12"/>
      <c r="D102" s="8">
        <v>421</v>
      </c>
      <c r="E102" s="8"/>
      <c r="F102" s="13" t="s">
        <v>135</v>
      </c>
      <c r="G102" s="53">
        <f>SUM(G103)</f>
        <v>0</v>
      </c>
      <c r="H102" s="53">
        <f t="shared" ref="H102:I102" si="39">SUM(H103)</f>
        <v>0</v>
      </c>
      <c r="I102" s="53">
        <f t="shared" si="39"/>
        <v>0</v>
      </c>
      <c r="J102" s="54" t="e">
        <f t="shared" si="33"/>
        <v>#DIV/0!</v>
      </c>
      <c r="K102" s="54" t="e">
        <f t="shared" si="25"/>
        <v>#DIV/0!</v>
      </c>
    </row>
    <row r="103" spans="2:11">
      <c r="B103" s="12"/>
      <c r="C103" s="12"/>
      <c r="D103" s="8"/>
      <c r="E103" s="8">
        <v>4212</v>
      </c>
      <c r="F103" s="13" t="s">
        <v>136</v>
      </c>
      <c r="G103" s="53">
        <v>0</v>
      </c>
      <c r="H103" s="6"/>
      <c r="I103" s="54">
        <v>0</v>
      </c>
      <c r="J103" s="54" t="e">
        <f t="shared" si="33"/>
        <v>#DIV/0!</v>
      </c>
      <c r="K103" s="54" t="e">
        <f t="shared" si="25"/>
        <v>#DIV/0!</v>
      </c>
    </row>
    <row r="104" spans="2:11">
      <c r="B104" s="12"/>
      <c r="C104" s="12"/>
      <c r="D104" s="8">
        <v>422</v>
      </c>
      <c r="E104" s="8"/>
      <c r="F104" s="13" t="s">
        <v>137</v>
      </c>
      <c r="G104" s="53">
        <f>SUM(G105,G106,G107,G108,G109,G110)</f>
        <v>20565.82</v>
      </c>
      <c r="H104" s="53">
        <v>83211</v>
      </c>
      <c r="I104" s="53">
        <f t="shared" ref="I104" si="40">SUM(I105,I106,I107,I108,I109,I110)</f>
        <v>32453.4</v>
      </c>
      <c r="J104" s="54">
        <f t="shared" si="33"/>
        <v>157.80260646062254</v>
      </c>
      <c r="K104" s="54">
        <f t="shared" si="25"/>
        <v>39.001333958250711</v>
      </c>
    </row>
    <row r="105" spans="2:11">
      <c r="B105" s="12"/>
      <c r="C105" s="12"/>
      <c r="D105" s="8"/>
      <c r="E105" s="8">
        <v>4221</v>
      </c>
      <c r="F105" s="13" t="s">
        <v>138</v>
      </c>
      <c r="G105" s="53">
        <v>4821.5200000000004</v>
      </c>
      <c r="H105" s="6"/>
      <c r="I105" s="54">
        <v>1023.95</v>
      </c>
      <c r="J105" s="54">
        <f t="shared" si="33"/>
        <v>21.237078763543447</v>
      </c>
      <c r="K105" s="54" t="e">
        <f t="shared" si="25"/>
        <v>#DIV/0!</v>
      </c>
    </row>
    <row r="106" spans="2:11">
      <c r="B106" s="12"/>
      <c r="C106" s="12"/>
      <c r="D106" s="8"/>
      <c r="E106" s="8">
        <v>4222</v>
      </c>
      <c r="F106" s="13" t="s">
        <v>139</v>
      </c>
      <c r="G106" s="53">
        <v>0</v>
      </c>
      <c r="H106" s="6"/>
      <c r="I106" s="54">
        <v>0</v>
      </c>
      <c r="J106" s="54" t="e">
        <f t="shared" si="33"/>
        <v>#DIV/0!</v>
      </c>
      <c r="K106" s="54" t="e">
        <f t="shared" si="25"/>
        <v>#DIV/0!</v>
      </c>
    </row>
    <row r="107" spans="2:11">
      <c r="B107" s="12"/>
      <c r="C107" s="12"/>
      <c r="D107" s="8"/>
      <c r="E107" s="8">
        <v>4223</v>
      </c>
      <c r="F107" s="13" t="s">
        <v>140</v>
      </c>
      <c r="G107" s="53">
        <v>1960</v>
      </c>
      <c r="H107" s="6"/>
      <c r="I107" s="54">
        <v>5375</v>
      </c>
      <c r="J107" s="54">
        <f t="shared" si="33"/>
        <v>274.23469387755102</v>
      </c>
      <c r="K107" s="54" t="e">
        <f t="shared" si="25"/>
        <v>#DIV/0!</v>
      </c>
    </row>
    <row r="108" spans="2:11">
      <c r="B108" s="12"/>
      <c r="C108" s="12"/>
      <c r="D108" s="8"/>
      <c r="E108" s="8">
        <v>4224</v>
      </c>
      <c r="F108" s="13" t="s">
        <v>141</v>
      </c>
      <c r="G108" s="53">
        <v>13086.05</v>
      </c>
      <c r="H108" s="6"/>
      <c r="I108" s="54">
        <v>26054.45</v>
      </c>
      <c r="J108" s="54">
        <f t="shared" si="33"/>
        <v>199.10095101271966</v>
      </c>
      <c r="K108" s="54" t="e">
        <f t="shared" si="25"/>
        <v>#DIV/0!</v>
      </c>
    </row>
    <row r="109" spans="2:11">
      <c r="B109" s="12"/>
      <c r="C109" s="12"/>
      <c r="D109" s="8"/>
      <c r="E109" s="8">
        <v>4225</v>
      </c>
      <c r="F109" s="13" t="s">
        <v>142</v>
      </c>
      <c r="G109" s="53">
        <v>527.26</v>
      </c>
      <c r="H109" s="6"/>
      <c r="I109" s="54">
        <v>0</v>
      </c>
      <c r="J109" s="54">
        <f t="shared" si="33"/>
        <v>0</v>
      </c>
      <c r="K109" s="54" t="e">
        <f t="shared" si="25"/>
        <v>#DIV/0!</v>
      </c>
    </row>
    <row r="110" spans="2:11">
      <c r="B110" s="12"/>
      <c r="C110" s="12"/>
      <c r="D110" s="8"/>
      <c r="E110" s="8">
        <v>4227</v>
      </c>
      <c r="F110" s="13" t="s">
        <v>143</v>
      </c>
      <c r="G110" s="53">
        <v>170.99</v>
      </c>
      <c r="H110" s="6"/>
      <c r="I110" s="54">
        <v>0</v>
      </c>
      <c r="J110" s="54">
        <f t="shared" si="33"/>
        <v>0</v>
      </c>
      <c r="K110" s="54" t="e">
        <f t="shared" si="25"/>
        <v>#DIV/0!</v>
      </c>
    </row>
    <row r="111" spans="2:11">
      <c r="B111" s="12"/>
      <c r="C111" s="12"/>
      <c r="D111" s="8">
        <v>423</v>
      </c>
      <c r="E111" s="8"/>
      <c r="F111" s="13" t="s">
        <v>144</v>
      </c>
      <c r="G111" s="53">
        <f>SUM(G112)</f>
        <v>0</v>
      </c>
      <c r="H111" s="53">
        <v>0</v>
      </c>
      <c r="I111" s="53">
        <f t="shared" ref="I111" si="41">SUM(I112)</f>
        <v>0</v>
      </c>
      <c r="J111" s="54" t="e">
        <f t="shared" si="33"/>
        <v>#DIV/0!</v>
      </c>
      <c r="K111" s="54" t="e">
        <f t="shared" si="25"/>
        <v>#DIV/0!</v>
      </c>
    </row>
    <row r="112" spans="2:11">
      <c r="B112" s="12"/>
      <c r="C112" s="12"/>
      <c r="D112" s="8"/>
      <c r="E112" s="8">
        <v>4231</v>
      </c>
      <c r="F112" s="13" t="s">
        <v>145</v>
      </c>
      <c r="G112" s="53">
        <v>0</v>
      </c>
      <c r="H112" s="6"/>
      <c r="I112" s="54">
        <v>0</v>
      </c>
      <c r="J112" s="54" t="e">
        <f t="shared" si="33"/>
        <v>#DIV/0!</v>
      </c>
      <c r="K112" s="54" t="e">
        <f t="shared" si="25"/>
        <v>#DIV/0!</v>
      </c>
    </row>
    <row r="113" spans="2:11">
      <c r="B113" s="12"/>
      <c r="C113" s="12">
        <v>45</v>
      </c>
      <c r="D113" s="8"/>
      <c r="E113" s="8"/>
      <c r="F113" s="13" t="s">
        <v>146</v>
      </c>
      <c r="G113" s="53">
        <f>SUM(G114,G115)</f>
        <v>3235.13</v>
      </c>
      <c r="H113" s="53">
        <f t="shared" ref="H113:I113" si="42">SUM(H114,H115)</f>
        <v>33531.25</v>
      </c>
      <c r="I113" s="53">
        <f t="shared" si="42"/>
        <v>1875</v>
      </c>
      <c r="J113" s="54">
        <f t="shared" si="33"/>
        <v>57.957485479717974</v>
      </c>
      <c r="K113" s="54">
        <f t="shared" si="25"/>
        <v>5.5917986952469709</v>
      </c>
    </row>
    <row r="114" spans="2:11">
      <c r="B114" s="12"/>
      <c r="C114" s="12"/>
      <c r="D114" s="8">
        <v>451</v>
      </c>
      <c r="E114" s="8"/>
      <c r="F114" s="13" t="s">
        <v>147</v>
      </c>
      <c r="G114" s="53">
        <v>3235.13</v>
      </c>
      <c r="H114" s="53">
        <v>33531.25</v>
      </c>
      <c r="I114" s="54">
        <v>1875</v>
      </c>
      <c r="J114" s="54">
        <f t="shared" si="33"/>
        <v>57.957485479717974</v>
      </c>
      <c r="K114" s="54">
        <f t="shared" si="25"/>
        <v>5.5917986952469709</v>
      </c>
    </row>
    <row r="115" spans="2:11">
      <c r="B115" s="12"/>
      <c r="C115" s="12"/>
      <c r="D115" s="8">
        <v>453</v>
      </c>
      <c r="E115" s="8"/>
      <c r="F115" s="13" t="s">
        <v>148</v>
      </c>
      <c r="G115" s="53">
        <v>0</v>
      </c>
      <c r="H115" s="53"/>
      <c r="I115" s="53">
        <v>0</v>
      </c>
      <c r="J115" s="54" t="e">
        <f t="shared" si="33"/>
        <v>#DIV/0!</v>
      </c>
      <c r="K115" s="54" t="e">
        <f t="shared" si="25"/>
        <v>#DIV/0!</v>
      </c>
    </row>
    <row r="116" spans="2:11">
      <c r="B116" s="33"/>
      <c r="C116" s="33"/>
      <c r="D116" s="33"/>
      <c r="E116" s="33">
        <v>922</v>
      </c>
      <c r="F116" s="33"/>
      <c r="G116" s="60">
        <f>G10-G53</f>
        <v>-72049.830000000075</v>
      </c>
      <c r="H116" s="60">
        <f t="shared" ref="H116" si="43">H10-H53</f>
        <v>525020.55999999959</v>
      </c>
      <c r="I116" s="60">
        <f>I10-I53</f>
        <v>-140065.97999999998</v>
      </c>
      <c r="J116" s="54">
        <f t="shared" si="33"/>
        <v>194.40154126664814</v>
      </c>
      <c r="K116" s="54">
        <f t="shared" si="25"/>
        <v>-26.678189516997218</v>
      </c>
    </row>
    <row r="119" spans="2:11" ht="15.75">
      <c r="B119" s="104" t="s">
        <v>222</v>
      </c>
      <c r="C119" s="104"/>
      <c r="D119" s="104"/>
      <c r="E119" s="104"/>
      <c r="F119" s="104"/>
      <c r="G119" s="104"/>
      <c r="H119" s="104"/>
      <c r="I119" s="104"/>
      <c r="J119" s="104"/>
      <c r="K119" s="104"/>
    </row>
    <row r="120" spans="2:11"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</row>
    <row r="121" spans="2:11" ht="25.5">
      <c r="B121" s="134" t="s">
        <v>7</v>
      </c>
      <c r="C121" s="135"/>
      <c r="D121" s="135"/>
      <c r="E121" s="135"/>
      <c r="F121" s="136"/>
      <c r="G121" s="86" t="s">
        <v>219</v>
      </c>
      <c r="H121" s="46" t="s">
        <v>220</v>
      </c>
      <c r="I121" s="86" t="s">
        <v>221</v>
      </c>
      <c r="J121" s="46" t="s">
        <v>17</v>
      </c>
      <c r="K121" s="46" t="s">
        <v>51</v>
      </c>
    </row>
    <row r="122" spans="2:11">
      <c r="B122" s="137">
        <v>1</v>
      </c>
      <c r="C122" s="137"/>
      <c r="D122" s="137"/>
      <c r="E122" s="137"/>
      <c r="F122" s="138"/>
      <c r="G122" s="139">
        <v>2</v>
      </c>
      <c r="H122" s="47">
        <v>4</v>
      </c>
      <c r="I122" s="47">
        <v>5</v>
      </c>
      <c r="J122" s="47" t="s">
        <v>19</v>
      </c>
      <c r="K122" s="47" t="s">
        <v>20</v>
      </c>
    </row>
    <row r="123" spans="2:11">
      <c r="B123" s="99" t="s">
        <v>223</v>
      </c>
      <c r="C123" s="101"/>
      <c r="D123" s="101"/>
      <c r="E123" s="101"/>
      <c r="F123" s="102"/>
      <c r="G123" s="21">
        <f ca="1">-G123</f>
        <v>0</v>
      </c>
      <c r="H123" s="85">
        <v>-525020.56000000006</v>
      </c>
      <c r="I123" s="21">
        <f t="shared" ref="I123:K123" ca="1" si="44">-I123</f>
        <v>0</v>
      </c>
      <c r="J123" s="21">
        <f t="shared" ca="1" si="44"/>
        <v>0</v>
      </c>
      <c r="K123" s="21">
        <f t="shared" ca="1" si="44"/>
        <v>0</v>
      </c>
    </row>
  </sheetData>
  <mergeCells count="12">
    <mergeCell ref="B119:K119"/>
    <mergeCell ref="B120:K120"/>
    <mergeCell ref="B121:F121"/>
    <mergeCell ref="B122:F122"/>
    <mergeCell ref="B123:F123"/>
    <mergeCell ref="B8:F8"/>
    <mergeCell ref="B9:F9"/>
    <mergeCell ref="B51:F51"/>
    <mergeCell ref="B52:F52"/>
    <mergeCell ref="B2:K2"/>
    <mergeCell ref="B4:K4"/>
    <mergeCell ref="B6:K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6"/>
  <sheetViews>
    <sheetView topLeftCell="A16" workbookViewId="0">
      <selection activeCell="C55" sqref="C55"/>
    </sheetView>
  </sheetViews>
  <sheetFormatPr defaultRowHeight="15"/>
  <cols>
    <col min="2" max="2" width="40.42578125" customWidth="1"/>
    <col min="3" max="5" width="25.28515625" customWidth="1"/>
    <col min="6" max="7" width="15.7109375" customWidth="1"/>
    <col min="8" max="9" width="9.140625" customWidth="1"/>
  </cols>
  <sheetData>
    <row r="1" spans="2:7" ht="18">
      <c r="B1" s="20"/>
      <c r="C1" s="20"/>
      <c r="D1" s="20"/>
      <c r="E1" s="3"/>
      <c r="F1" s="3"/>
      <c r="G1" s="3"/>
    </row>
    <row r="2" spans="2:7" ht="15.75" customHeight="1">
      <c r="B2" s="104" t="s">
        <v>40</v>
      </c>
      <c r="C2" s="104"/>
      <c r="D2" s="104"/>
      <c r="E2" s="104"/>
      <c r="F2" s="104"/>
      <c r="G2" s="104"/>
    </row>
    <row r="3" spans="2:7" ht="18">
      <c r="B3" s="20"/>
      <c r="C3" s="20"/>
      <c r="D3" s="20"/>
      <c r="E3" s="3"/>
      <c r="F3" s="3"/>
      <c r="G3" s="3"/>
    </row>
    <row r="4" spans="2:7" ht="25.5">
      <c r="B4" s="46" t="s">
        <v>7</v>
      </c>
      <c r="C4" s="86" t="s">
        <v>219</v>
      </c>
      <c r="D4" s="46" t="s">
        <v>220</v>
      </c>
      <c r="E4" s="86" t="s">
        <v>221</v>
      </c>
      <c r="F4" s="46" t="s">
        <v>17</v>
      </c>
      <c r="G4" s="46" t="s">
        <v>51</v>
      </c>
    </row>
    <row r="5" spans="2:7">
      <c r="B5" s="46">
        <v>1</v>
      </c>
      <c r="C5" s="46">
        <v>2</v>
      </c>
      <c r="D5" s="46">
        <v>4</v>
      </c>
      <c r="E5" s="46">
        <v>5</v>
      </c>
      <c r="F5" s="46" t="s">
        <v>19</v>
      </c>
      <c r="G5" s="46" t="s">
        <v>20</v>
      </c>
    </row>
    <row r="6" spans="2:7">
      <c r="B6" s="7" t="s">
        <v>39</v>
      </c>
      <c r="C6" s="53">
        <f>C7+C9+C11+C14+C17+C19</f>
        <v>2732042.74</v>
      </c>
      <c r="D6" s="53">
        <f t="shared" ref="D6:E6" si="0">D7+D9+D11+D14+D17+D19</f>
        <v>7476512.8099999996</v>
      </c>
      <c r="E6" s="53">
        <f t="shared" si="0"/>
        <v>3317917.5100000002</v>
      </c>
      <c r="F6" s="54">
        <f t="shared" ref="F6:F38" si="1">E6/C6*100</f>
        <v>121.44456825005601</v>
      </c>
      <c r="G6" s="54">
        <f>E6/D6*100</f>
        <v>44.377875010957155</v>
      </c>
    </row>
    <row r="7" spans="2:7">
      <c r="B7" s="7" t="s">
        <v>37</v>
      </c>
      <c r="C7" s="53">
        <f>C8</f>
        <v>17533.78</v>
      </c>
      <c r="D7" s="53">
        <f t="shared" ref="D7" si="2">D8</f>
        <v>125377</v>
      </c>
      <c r="E7" s="61">
        <f>E8</f>
        <v>14972.34</v>
      </c>
      <c r="F7" s="54">
        <f t="shared" si="1"/>
        <v>85.391398774251769</v>
      </c>
      <c r="G7" s="54">
        <f t="shared" ref="G7:G38" si="3">E7/D7*100</f>
        <v>11.941855364221508</v>
      </c>
    </row>
    <row r="8" spans="2:7">
      <c r="B8" s="37" t="s">
        <v>36</v>
      </c>
      <c r="C8" s="53">
        <v>17533.78</v>
      </c>
      <c r="D8" s="53">
        <v>125377</v>
      </c>
      <c r="E8" s="58">
        <v>14972.34</v>
      </c>
      <c r="F8" s="54">
        <f t="shared" si="1"/>
        <v>85.391398774251769</v>
      </c>
      <c r="G8" s="54">
        <f t="shared" si="3"/>
        <v>11.941855364221508</v>
      </c>
    </row>
    <row r="9" spans="2:7">
      <c r="B9" s="7" t="s">
        <v>32</v>
      </c>
      <c r="C9" s="53">
        <f>C10</f>
        <v>298847.35999999999</v>
      </c>
      <c r="D9" s="53">
        <f t="shared" ref="D9:E9" si="4">D10</f>
        <v>668000</v>
      </c>
      <c r="E9" s="53">
        <f t="shared" si="4"/>
        <v>294325.84000000003</v>
      </c>
      <c r="F9" s="54">
        <f t="shared" si="1"/>
        <v>98.487013571075224</v>
      </c>
      <c r="G9" s="54">
        <f t="shared" si="3"/>
        <v>44.060754491017967</v>
      </c>
    </row>
    <row r="10" spans="2:7">
      <c r="B10" s="35" t="s">
        <v>153</v>
      </c>
      <c r="C10" s="53">
        <v>298847.35999999999</v>
      </c>
      <c r="D10" s="53">
        <v>668000</v>
      </c>
      <c r="E10" s="58">
        <v>294325.84000000003</v>
      </c>
      <c r="F10" s="54">
        <f t="shared" si="1"/>
        <v>98.487013571075224</v>
      </c>
      <c r="G10" s="54">
        <f t="shared" si="3"/>
        <v>44.060754491017967</v>
      </c>
    </row>
    <row r="11" spans="2:7">
      <c r="B11" s="7" t="s">
        <v>154</v>
      </c>
      <c r="C11" s="53">
        <f>C12+C13</f>
        <v>2359950.48</v>
      </c>
      <c r="D11" s="53">
        <f t="shared" ref="D11:E11" si="5">D12+D13</f>
        <v>6469135.8099999996</v>
      </c>
      <c r="E11" s="53">
        <f t="shared" si="5"/>
        <v>2892886.82</v>
      </c>
      <c r="F11" s="54">
        <f t="shared" si="1"/>
        <v>122.58252215529539</v>
      </c>
      <c r="G11" s="54">
        <f t="shared" si="3"/>
        <v>44.718288577713444</v>
      </c>
    </row>
    <row r="12" spans="2:7">
      <c r="B12" s="14" t="s">
        <v>155</v>
      </c>
      <c r="C12" s="64">
        <v>2273191.5299999998</v>
      </c>
      <c r="D12" s="53">
        <v>6263395.8099999996</v>
      </c>
      <c r="E12" s="54">
        <v>2792974.28</v>
      </c>
      <c r="F12" s="54">
        <f t="shared" si="1"/>
        <v>122.86577013596387</v>
      </c>
      <c r="G12" s="54">
        <f t="shared" si="3"/>
        <v>44.592013098402603</v>
      </c>
    </row>
    <row r="13" spans="2:7">
      <c r="B13" s="14" t="s">
        <v>156</v>
      </c>
      <c r="C13" s="64">
        <v>86758.95</v>
      </c>
      <c r="D13" s="53">
        <v>205740</v>
      </c>
      <c r="E13" s="54">
        <v>99912.54</v>
      </c>
      <c r="F13" s="54">
        <f t="shared" si="1"/>
        <v>115.16107560084579</v>
      </c>
      <c r="G13" s="54">
        <f t="shared" si="3"/>
        <v>48.562525517643621</v>
      </c>
    </row>
    <row r="14" spans="2:7">
      <c r="B14" s="62" t="s">
        <v>157</v>
      </c>
      <c r="C14" s="53">
        <f>C15+C16</f>
        <v>51641.91</v>
      </c>
      <c r="D14" s="53">
        <f t="shared" ref="D14:E14" si="6">D15+D16</f>
        <v>200000</v>
      </c>
      <c r="E14" s="53">
        <f t="shared" si="6"/>
        <v>105546.43</v>
      </c>
      <c r="F14" s="54">
        <f t="shared" si="1"/>
        <v>204.38134453198958</v>
      </c>
      <c r="G14" s="54">
        <f t="shared" si="3"/>
        <v>52.773214999999993</v>
      </c>
    </row>
    <row r="15" spans="2:7">
      <c r="B15" s="14" t="s">
        <v>158</v>
      </c>
      <c r="C15" s="64">
        <v>37887.51</v>
      </c>
      <c r="D15" s="53">
        <v>120000</v>
      </c>
      <c r="E15" s="53">
        <v>59305.16</v>
      </c>
      <c r="F15" s="54">
        <f t="shared" si="1"/>
        <v>156.5295792729583</v>
      </c>
      <c r="G15" s="54">
        <f t="shared" si="3"/>
        <v>49.420966666666672</v>
      </c>
    </row>
    <row r="16" spans="2:7">
      <c r="B16" s="14" t="s">
        <v>159</v>
      </c>
      <c r="C16" s="64">
        <v>13754.4</v>
      </c>
      <c r="D16" s="53">
        <v>80000</v>
      </c>
      <c r="E16" s="53">
        <v>46241.27</v>
      </c>
      <c r="F16" s="54">
        <f t="shared" si="1"/>
        <v>336.19256383411852</v>
      </c>
      <c r="G16" s="54">
        <f t="shared" si="3"/>
        <v>57.801587499999997</v>
      </c>
    </row>
    <row r="17" spans="2:7">
      <c r="B17" s="63" t="s">
        <v>160</v>
      </c>
      <c r="C17" s="53">
        <f>C18</f>
        <v>1832</v>
      </c>
      <c r="D17" s="53">
        <f t="shared" ref="D17:E17" si="7">D18</f>
        <v>2000</v>
      </c>
      <c r="E17" s="53">
        <f t="shared" si="7"/>
        <v>0</v>
      </c>
      <c r="F17" s="54">
        <f t="shared" si="1"/>
        <v>0</v>
      </c>
      <c r="G17" s="54">
        <f t="shared" si="3"/>
        <v>0</v>
      </c>
    </row>
    <row r="18" spans="2:7">
      <c r="B18" s="14" t="s">
        <v>161</v>
      </c>
      <c r="C18" s="64">
        <v>1832</v>
      </c>
      <c r="D18" s="53">
        <v>2000</v>
      </c>
      <c r="E18" s="53">
        <v>0</v>
      </c>
      <c r="F18" s="54">
        <f t="shared" si="1"/>
        <v>0</v>
      </c>
      <c r="G18" s="54">
        <f t="shared" si="3"/>
        <v>0</v>
      </c>
    </row>
    <row r="19" spans="2:7">
      <c r="B19" s="10" t="s">
        <v>162</v>
      </c>
      <c r="C19" s="53">
        <f>C20</f>
        <v>2237.21</v>
      </c>
      <c r="D19" s="53">
        <f t="shared" ref="D19:E19" si="8">D20</f>
        <v>12000</v>
      </c>
      <c r="E19" s="53">
        <f t="shared" si="8"/>
        <v>10186.08</v>
      </c>
      <c r="F19" s="54">
        <f t="shared" si="1"/>
        <v>455.3028101966288</v>
      </c>
      <c r="G19" s="54">
        <f t="shared" si="3"/>
        <v>84.884</v>
      </c>
    </row>
    <row r="20" spans="2:7" ht="25.5">
      <c r="B20" s="14" t="s">
        <v>163</v>
      </c>
      <c r="C20" s="53">
        <v>2237.21</v>
      </c>
      <c r="D20" s="53">
        <v>12000</v>
      </c>
      <c r="E20" s="53">
        <v>10186.08</v>
      </c>
      <c r="F20" s="54">
        <f t="shared" si="1"/>
        <v>455.3028101966288</v>
      </c>
      <c r="G20" s="54">
        <f t="shared" si="3"/>
        <v>84.884</v>
      </c>
    </row>
    <row r="21" spans="2:7" ht="15.75" customHeight="1">
      <c r="B21" s="7" t="s">
        <v>38</v>
      </c>
      <c r="C21" s="53">
        <f>C22+C24+C26+C30+C33+C35</f>
        <v>2804092.5700000003</v>
      </c>
      <c r="D21" s="53">
        <f>D22+D24+D26+D30+D33+D35</f>
        <v>6951492.25</v>
      </c>
      <c r="E21" s="53">
        <f>E22+E24+E26+E30+E33+E35</f>
        <v>3457983.49</v>
      </c>
      <c r="F21" s="54">
        <f t="shared" si="1"/>
        <v>123.31916310451905</v>
      </c>
      <c r="G21" s="54">
        <f t="shared" si="3"/>
        <v>49.744477381816836</v>
      </c>
    </row>
    <row r="22" spans="2:7" ht="15.75" customHeight="1">
      <c r="B22" s="7" t="s">
        <v>37</v>
      </c>
      <c r="C22" s="53">
        <f>C23</f>
        <v>17533.78</v>
      </c>
      <c r="D22" s="53">
        <f t="shared" ref="D22:E22" si="9">D23</f>
        <v>125377</v>
      </c>
      <c r="E22" s="53">
        <f t="shared" si="9"/>
        <v>14972.34</v>
      </c>
      <c r="F22" s="54">
        <f t="shared" si="1"/>
        <v>85.391398774251769</v>
      </c>
      <c r="G22" s="54">
        <f t="shared" si="3"/>
        <v>11.941855364221508</v>
      </c>
    </row>
    <row r="23" spans="2:7">
      <c r="B23" s="37" t="s">
        <v>36</v>
      </c>
      <c r="C23" s="64">
        <v>17533.78</v>
      </c>
      <c r="D23" s="53">
        <v>125377</v>
      </c>
      <c r="E23" s="58">
        <v>14972.34</v>
      </c>
      <c r="F23" s="54">
        <f t="shared" si="1"/>
        <v>85.391398774251769</v>
      </c>
      <c r="G23" s="54">
        <f t="shared" si="3"/>
        <v>11.941855364221508</v>
      </c>
    </row>
    <row r="24" spans="2:7">
      <c r="B24" s="26" t="s">
        <v>32</v>
      </c>
      <c r="C24" s="53">
        <f>C25</f>
        <v>298847.35999999999</v>
      </c>
      <c r="D24" s="53">
        <f t="shared" ref="D24:E24" si="10">D25</f>
        <v>668000</v>
      </c>
      <c r="E24" s="53">
        <f t="shared" si="10"/>
        <v>294325.84000000003</v>
      </c>
      <c r="F24" s="54">
        <f t="shared" si="1"/>
        <v>98.487013571075224</v>
      </c>
      <c r="G24" s="54">
        <f t="shared" si="3"/>
        <v>44.060754491017967</v>
      </c>
    </row>
    <row r="25" spans="2:7">
      <c r="B25" s="9" t="s">
        <v>164</v>
      </c>
      <c r="C25" s="64">
        <v>298847.35999999999</v>
      </c>
      <c r="D25" s="53">
        <v>668000</v>
      </c>
      <c r="E25" s="58">
        <v>294325.84000000003</v>
      </c>
      <c r="F25" s="54">
        <f t="shared" si="1"/>
        <v>98.487013571075224</v>
      </c>
      <c r="G25" s="54">
        <f t="shared" si="3"/>
        <v>44.060754491017967</v>
      </c>
    </row>
    <row r="26" spans="2:7">
      <c r="B26" s="10" t="s">
        <v>154</v>
      </c>
      <c r="C26" s="53">
        <f>C27+C28+C29</f>
        <v>2436852.5500000003</v>
      </c>
      <c r="D26" s="53">
        <f t="shared" ref="D26:E26" si="11">D27+D28+D29</f>
        <v>5944115.25</v>
      </c>
      <c r="E26" s="53">
        <f t="shared" si="11"/>
        <v>3030005.83</v>
      </c>
      <c r="F26" s="54">
        <f t="shared" si="1"/>
        <v>124.34095899647271</v>
      </c>
      <c r="G26" s="54">
        <f t="shared" si="3"/>
        <v>50.974883604418672</v>
      </c>
    </row>
    <row r="27" spans="2:7">
      <c r="B27" s="9" t="s">
        <v>165</v>
      </c>
      <c r="C27" s="64">
        <v>0</v>
      </c>
      <c r="D27" s="53">
        <v>0</v>
      </c>
      <c r="E27" s="58">
        <v>0</v>
      </c>
      <c r="F27" s="54" t="e">
        <f t="shared" si="1"/>
        <v>#DIV/0!</v>
      </c>
      <c r="G27" s="54" t="e">
        <f t="shared" si="3"/>
        <v>#DIV/0!</v>
      </c>
    </row>
    <row r="28" spans="2:7">
      <c r="B28" s="9" t="s">
        <v>166</v>
      </c>
      <c r="C28" s="64">
        <v>2350093.6</v>
      </c>
      <c r="D28" s="53">
        <v>5738375.25</v>
      </c>
      <c r="E28" s="58">
        <v>2930093.29</v>
      </c>
      <c r="F28" s="54">
        <f t="shared" si="1"/>
        <v>124.67985487897162</v>
      </c>
      <c r="G28" s="54">
        <f t="shared" si="3"/>
        <v>51.061374733205191</v>
      </c>
    </row>
    <row r="29" spans="2:7">
      <c r="B29" s="9" t="s">
        <v>156</v>
      </c>
      <c r="C29" s="64">
        <v>86758.95</v>
      </c>
      <c r="D29" s="53">
        <v>205740</v>
      </c>
      <c r="E29" s="58">
        <v>99912.54</v>
      </c>
      <c r="F29" s="54">
        <f t="shared" si="1"/>
        <v>115.16107560084579</v>
      </c>
      <c r="G29" s="54">
        <f t="shared" si="3"/>
        <v>48.562525517643621</v>
      </c>
    </row>
    <row r="30" spans="2:7">
      <c r="B30" s="10" t="s">
        <v>157</v>
      </c>
      <c r="C30" s="53">
        <f>C31+C32</f>
        <v>46789.67</v>
      </c>
      <c r="D30" s="53">
        <f t="shared" ref="D30:E30" si="12">D31+D32</f>
        <v>200000</v>
      </c>
      <c r="E30" s="53">
        <f t="shared" si="12"/>
        <v>108493.4</v>
      </c>
      <c r="F30" s="54">
        <f t="shared" si="1"/>
        <v>231.87468516020738</v>
      </c>
      <c r="G30" s="54">
        <f t="shared" si="3"/>
        <v>54.24669999999999</v>
      </c>
    </row>
    <row r="31" spans="2:7">
      <c r="B31" s="9" t="s">
        <v>167</v>
      </c>
      <c r="C31" s="64">
        <v>33035.269999999997</v>
      </c>
      <c r="D31" s="53">
        <v>120000</v>
      </c>
      <c r="E31" s="53">
        <v>62252.13</v>
      </c>
      <c r="F31" s="54">
        <f t="shared" si="1"/>
        <v>188.44141428237157</v>
      </c>
      <c r="G31" s="54">
        <f t="shared" si="3"/>
        <v>51.876774999999995</v>
      </c>
    </row>
    <row r="32" spans="2:7">
      <c r="B32" s="14" t="s">
        <v>159</v>
      </c>
      <c r="C32" s="64">
        <v>13754.4</v>
      </c>
      <c r="D32" s="53">
        <v>80000</v>
      </c>
      <c r="E32" s="58">
        <v>46241.27</v>
      </c>
      <c r="F32" s="54">
        <f t="shared" si="1"/>
        <v>336.19256383411852</v>
      </c>
      <c r="G32" s="54">
        <f t="shared" si="3"/>
        <v>57.801587499999997</v>
      </c>
    </row>
    <row r="33" spans="2:7">
      <c r="B33" s="63" t="s">
        <v>160</v>
      </c>
      <c r="C33" s="53">
        <f>C34</f>
        <v>1832</v>
      </c>
      <c r="D33" s="53">
        <f t="shared" ref="D33:E33" si="13">D34</f>
        <v>2000</v>
      </c>
      <c r="E33" s="53">
        <f t="shared" si="13"/>
        <v>0</v>
      </c>
      <c r="F33" s="54">
        <f t="shared" si="1"/>
        <v>0</v>
      </c>
      <c r="G33" s="54">
        <f t="shared" si="3"/>
        <v>0</v>
      </c>
    </row>
    <row r="34" spans="2:7">
      <c r="B34" s="14" t="s">
        <v>161</v>
      </c>
      <c r="C34" s="64">
        <v>1832</v>
      </c>
      <c r="D34" s="53">
        <v>2000</v>
      </c>
      <c r="E34" s="58">
        <v>0</v>
      </c>
      <c r="F34" s="54">
        <f t="shared" si="1"/>
        <v>0</v>
      </c>
      <c r="G34" s="54">
        <f t="shared" si="3"/>
        <v>0</v>
      </c>
    </row>
    <row r="35" spans="2:7">
      <c r="B35" s="10" t="s">
        <v>162</v>
      </c>
      <c r="C35" s="53">
        <f>C36</f>
        <v>2237.21</v>
      </c>
      <c r="D35" s="53">
        <f t="shared" ref="D35" si="14">D36</f>
        <v>12000</v>
      </c>
      <c r="E35" s="53">
        <v>10186.08</v>
      </c>
      <c r="F35" s="54">
        <f t="shared" si="1"/>
        <v>455.3028101966288</v>
      </c>
      <c r="G35" s="54">
        <f t="shared" si="3"/>
        <v>84.884</v>
      </c>
    </row>
    <row r="36" spans="2:7" ht="25.5">
      <c r="B36" s="14" t="s">
        <v>163</v>
      </c>
      <c r="C36" s="64">
        <v>2237.21</v>
      </c>
      <c r="D36" s="53">
        <v>12000</v>
      </c>
      <c r="E36" s="58">
        <v>8357.2099999999991</v>
      </c>
      <c r="F36" s="54">
        <f t="shared" si="1"/>
        <v>373.55500824687886</v>
      </c>
      <c r="G36" s="54">
        <f t="shared" si="3"/>
        <v>69.643416666666653</v>
      </c>
    </row>
    <row r="37" spans="2:7">
      <c r="B37" s="40" t="s">
        <v>168</v>
      </c>
      <c r="C37" s="53">
        <f>C6-C21</f>
        <v>-72049.830000000075</v>
      </c>
      <c r="D37" s="53">
        <f>D6-D21</f>
        <v>525020.55999999959</v>
      </c>
      <c r="E37" s="60">
        <f>E6-E21</f>
        <v>-140065.97999999998</v>
      </c>
      <c r="F37" s="54">
        <f t="shared" si="1"/>
        <v>194.40154126664814</v>
      </c>
      <c r="G37" s="54">
        <f t="shared" si="3"/>
        <v>-26.678189516997218</v>
      </c>
    </row>
    <row r="38" spans="2:7">
      <c r="B38" s="40" t="s">
        <v>169</v>
      </c>
      <c r="C38" s="54"/>
      <c r="D38" s="33"/>
      <c r="E38" s="33"/>
      <c r="F38" s="54" t="e">
        <f t="shared" si="1"/>
        <v>#DIV/0!</v>
      </c>
      <c r="G38" s="54" t="e">
        <f t="shared" si="3"/>
        <v>#DIV/0!</v>
      </c>
    </row>
    <row r="42" spans="2:7">
      <c r="C42" s="133" t="s">
        <v>222</v>
      </c>
      <c r="D42" s="133"/>
      <c r="E42" s="133"/>
    </row>
    <row r="44" spans="2:7" ht="25.5">
      <c r="B44" s="46" t="s">
        <v>7</v>
      </c>
      <c r="C44" s="86" t="s">
        <v>219</v>
      </c>
      <c r="D44" s="46" t="s">
        <v>220</v>
      </c>
      <c r="E44" s="86" t="s">
        <v>221</v>
      </c>
      <c r="F44" s="46" t="s">
        <v>17</v>
      </c>
      <c r="G44" s="46" t="s">
        <v>51</v>
      </c>
    </row>
    <row r="45" spans="2:7">
      <c r="B45" s="46">
        <v>1</v>
      </c>
      <c r="C45" s="46">
        <v>2</v>
      </c>
      <c r="D45" s="46">
        <v>4</v>
      </c>
      <c r="E45" s="46">
        <v>5</v>
      </c>
      <c r="F45" s="46" t="s">
        <v>19</v>
      </c>
      <c r="G45" s="46" t="s">
        <v>20</v>
      </c>
    </row>
    <row r="46" spans="2:7" ht="25.5">
      <c r="B46" s="63" t="s">
        <v>223</v>
      </c>
      <c r="C46" s="64">
        <v>0</v>
      </c>
      <c r="D46" s="53">
        <v>-525020.56000000006</v>
      </c>
      <c r="E46" s="58">
        <v>0</v>
      </c>
      <c r="F46" s="54" t="e">
        <f t="shared" ref="F46" si="15">E46/C46*100</f>
        <v>#DIV/0!</v>
      </c>
      <c r="G46" s="54">
        <f t="shared" ref="G46" si="16">E46/D46*100</f>
        <v>0</v>
      </c>
    </row>
  </sheetData>
  <mergeCells count="2">
    <mergeCell ref="C42:E42"/>
    <mergeCell ref="B2:G2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9"/>
  <sheetViews>
    <sheetView workbookViewId="0">
      <selection activeCell="E40" sqref="E40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20"/>
      <c r="C1" s="20"/>
      <c r="D1" s="20"/>
      <c r="E1" s="3"/>
      <c r="F1" s="3"/>
      <c r="G1" s="3"/>
    </row>
    <row r="2" spans="2:7" ht="15.75" customHeight="1">
      <c r="B2" s="104" t="s">
        <v>49</v>
      </c>
      <c r="C2" s="104"/>
      <c r="D2" s="104"/>
      <c r="E2" s="104"/>
      <c r="F2" s="104"/>
      <c r="G2" s="104"/>
    </row>
    <row r="3" spans="2:7" ht="18">
      <c r="B3" s="20"/>
      <c r="C3" s="20"/>
      <c r="D3" s="20"/>
      <c r="E3" s="3"/>
      <c r="F3" s="3"/>
      <c r="G3" s="3"/>
    </row>
    <row r="4" spans="2:7" ht="25.5">
      <c r="B4" s="46" t="s">
        <v>7</v>
      </c>
      <c r="C4" s="86" t="s">
        <v>219</v>
      </c>
      <c r="D4" s="46" t="s">
        <v>220</v>
      </c>
      <c r="E4" s="86" t="s">
        <v>221</v>
      </c>
      <c r="F4" s="46" t="s">
        <v>17</v>
      </c>
      <c r="G4" s="46" t="s">
        <v>51</v>
      </c>
    </row>
    <row r="5" spans="2:7">
      <c r="B5" s="46">
        <v>1</v>
      </c>
      <c r="C5" s="46">
        <v>2</v>
      </c>
      <c r="D5" s="46">
        <v>4</v>
      </c>
      <c r="E5" s="46">
        <v>5</v>
      </c>
      <c r="F5" s="46" t="s">
        <v>19</v>
      </c>
      <c r="G5" s="46" t="s">
        <v>20</v>
      </c>
    </row>
    <row r="6" spans="2:7" ht="15.75" customHeight="1">
      <c r="B6" s="7" t="s">
        <v>38</v>
      </c>
      <c r="C6" s="53">
        <f>C7</f>
        <v>2804092.57</v>
      </c>
      <c r="D6" s="53">
        <f t="shared" ref="D6:E7" si="0">D7</f>
        <v>6951492.25</v>
      </c>
      <c r="E6" s="53">
        <f t="shared" si="0"/>
        <v>3457983.49</v>
      </c>
      <c r="F6" s="54">
        <f>E6/C6*100</f>
        <v>123.31916310451906</v>
      </c>
      <c r="G6" s="54">
        <f>E6/D6*100</f>
        <v>49.744477381816836</v>
      </c>
    </row>
    <row r="7" spans="2:7" ht="15.75" customHeight="1">
      <c r="B7" s="7" t="s">
        <v>170</v>
      </c>
      <c r="C7" s="53">
        <f>C8</f>
        <v>2804092.57</v>
      </c>
      <c r="D7" s="53">
        <f t="shared" si="0"/>
        <v>6951492.25</v>
      </c>
      <c r="E7" s="53">
        <f t="shared" si="0"/>
        <v>3457983.49</v>
      </c>
      <c r="F7" s="54">
        <f>E7/C7*100</f>
        <v>123.31916310451906</v>
      </c>
      <c r="G7" s="54">
        <f t="shared" ref="G7:G8" si="1">E7/D7*100</f>
        <v>49.744477381816836</v>
      </c>
    </row>
    <row r="8" spans="2:7">
      <c r="B8" s="14" t="s">
        <v>171</v>
      </c>
      <c r="C8" s="53">
        <v>2804092.57</v>
      </c>
      <c r="D8" s="53">
        <v>6951492.25</v>
      </c>
      <c r="E8" s="54">
        <v>3457983.49</v>
      </c>
      <c r="F8" s="54">
        <f>E8/C8*100</f>
        <v>123.31916310451906</v>
      </c>
      <c r="G8" s="54">
        <f t="shared" si="1"/>
        <v>49.744477381816836</v>
      </c>
    </row>
    <row r="9" spans="2:7">
      <c r="B9" s="38"/>
      <c r="C9" s="5"/>
      <c r="D9" s="5"/>
      <c r="E9" s="33"/>
      <c r="F9" s="33"/>
      <c r="G9" s="33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6"/>
  <sheetViews>
    <sheetView workbookViewId="0">
      <selection activeCell="G9" sqref="G9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2:11" ht="18" customHeight="1">
      <c r="B2" s="104" t="s">
        <v>66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2:11" ht="15.75" customHeight="1">
      <c r="B3" s="104" t="s">
        <v>41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2:11" ht="18">
      <c r="B4" s="20"/>
      <c r="C4" s="20"/>
      <c r="D4" s="20"/>
      <c r="E4" s="20"/>
      <c r="F4" s="20"/>
      <c r="G4" s="20"/>
      <c r="H4" s="20"/>
      <c r="I4" s="3"/>
      <c r="J4" s="3"/>
      <c r="K4" s="3"/>
    </row>
    <row r="5" spans="2:11" ht="25.5" customHeight="1">
      <c r="B5" s="113" t="s">
        <v>7</v>
      </c>
      <c r="C5" s="114"/>
      <c r="D5" s="114"/>
      <c r="E5" s="114"/>
      <c r="F5" s="115"/>
      <c r="G5" s="86" t="s">
        <v>219</v>
      </c>
      <c r="H5" s="46" t="s">
        <v>220</v>
      </c>
      <c r="I5" s="86" t="s">
        <v>221</v>
      </c>
      <c r="J5" s="48" t="s">
        <v>17</v>
      </c>
      <c r="K5" s="48" t="s">
        <v>51</v>
      </c>
    </row>
    <row r="6" spans="2:11">
      <c r="B6" s="113">
        <v>1</v>
      </c>
      <c r="C6" s="114"/>
      <c r="D6" s="114"/>
      <c r="E6" s="114"/>
      <c r="F6" s="115"/>
      <c r="G6" s="48">
        <v>2</v>
      </c>
      <c r="H6" s="48">
        <v>4</v>
      </c>
      <c r="I6" s="48">
        <v>5</v>
      </c>
      <c r="J6" s="48" t="s">
        <v>19</v>
      </c>
      <c r="K6" s="48" t="s">
        <v>20</v>
      </c>
    </row>
    <row r="7" spans="2:11" ht="25.5">
      <c r="B7" s="7">
        <v>8</v>
      </c>
      <c r="C7" s="7"/>
      <c r="D7" s="7"/>
      <c r="E7" s="7"/>
      <c r="F7" s="7" t="s">
        <v>9</v>
      </c>
      <c r="G7" s="5"/>
      <c r="H7" s="5"/>
      <c r="I7" s="33"/>
      <c r="J7" s="33"/>
      <c r="K7" s="33"/>
    </row>
    <row r="8" spans="2:11">
      <c r="B8" s="7"/>
      <c r="C8" s="12">
        <v>84</v>
      </c>
      <c r="D8" s="12"/>
      <c r="E8" s="12"/>
      <c r="F8" s="12" t="s">
        <v>14</v>
      </c>
      <c r="G8" s="5"/>
      <c r="H8" s="5"/>
      <c r="I8" s="33"/>
      <c r="J8" s="33"/>
      <c r="K8" s="33"/>
    </row>
    <row r="9" spans="2:11" ht="51">
      <c r="B9" s="8"/>
      <c r="C9" s="8"/>
      <c r="D9" s="8">
        <v>841</v>
      </c>
      <c r="E9" s="8"/>
      <c r="F9" s="34" t="s">
        <v>42</v>
      </c>
      <c r="G9" s="5"/>
      <c r="H9" s="5"/>
      <c r="I9" s="33"/>
      <c r="J9" s="33"/>
      <c r="K9" s="33"/>
    </row>
    <row r="10" spans="2:11" ht="25.5">
      <c r="B10" s="8"/>
      <c r="C10" s="8"/>
      <c r="D10" s="8"/>
      <c r="E10" s="8">
        <v>8413</v>
      </c>
      <c r="F10" s="34" t="s">
        <v>43</v>
      </c>
      <c r="G10" s="5"/>
      <c r="H10" s="5"/>
      <c r="I10" s="33"/>
      <c r="J10" s="33"/>
      <c r="K10" s="33"/>
    </row>
    <row r="11" spans="2:11">
      <c r="B11" s="8"/>
      <c r="C11" s="8"/>
      <c r="D11" s="8"/>
      <c r="E11" s="9" t="s">
        <v>25</v>
      </c>
      <c r="F11" s="14"/>
      <c r="G11" s="5"/>
      <c r="H11" s="5"/>
      <c r="I11" s="33"/>
      <c r="J11" s="33"/>
      <c r="K11" s="33"/>
    </row>
    <row r="12" spans="2:11" ht="25.5">
      <c r="B12" s="10">
        <v>5</v>
      </c>
      <c r="C12" s="11"/>
      <c r="D12" s="11"/>
      <c r="E12" s="11"/>
      <c r="F12" s="26" t="s">
        <v>10</v>
      </c>
      <c r="G12" s="5"/>
      <c r="H12" s="5"/>
      <c r="I12" s="33"/>
      <c r="J12" s="33"/>
      <c r="K12" s="33"/>
    </row>
    <row r="13" spans="2:11" ht="25.5">
      <c r="B13" s="12"/>
      <c r="C13" s="12">
        <v>54</v>
      </c>
      <c r="D13" s="12"/>
      <c r="E13" s="12"/>
      <c r="F13" s="27" t="s">
        <v>15</v>
      </c>
      <c r="G13" s="5"/>
      <c r="H13" s="6"/>
      <c r="I13" s="33"/>
      <c r="J13" s="33"/>
      <c r="K13" s="33"/>
    </row>
    <row r="14" spans="2:11" ht="63.75">
      <c r="B14" s="12"/>
      <c r="C14" s="12"/>
      <c r="D14" s="12">
        <v>541</v>
      </c>
      <c r="E14" s="34"/>
      <c r="F14" s="34" t="s">
        <v>44</v>
      </c>
      <c r="G14" s="5"/>
      <c r="H14" s="6"/>
      <c r="I14" s="33"/>
      <c r="J14" s="33"/>
      <c r="K14" s="33"/>
    </row>
    <row r="15" spans="2:11" ht="38.25">
      <c r="B15" s="12"/>
      <c r="C15" s="12"/>
      <c r="D15" s="12"/>
      <c r="E15" s="34">
        <v>5413</v>
      </c>
      <c r="F15" s="34" t="s">
        <v>45</v>
      </c>
      <c r="G15" s="5"/>
      <c r="H15" s="6"/>
      <c r="I15" s="33"/>
      <c r="J15" s="33"/>
      <c r="K15" s="33"/>
    </row>
    <row r="16" spans="2:11">
      <c r="B16" s="13" t="s">
        <v>16</v>
      </c>
      <c r="C16" s="11"/>
      <c r="D16" s="11"/>
      <c r="E16" s="11"/>
      <c r="F16" s="26" t="s">
        <v>25</v>
      </c>
      <c r="G16" s="5"/>
      <c r="H16" s="5"/>
      <c r="I16" s="33"/>
      <c r="J16" s="33"/>
      <c r="K16" s="33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26"/>
  <sheetViews>
    <sheetView workbookViewId="0">
      <selection activeCell="E31" sqref="E31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20"/>
      <c r="C1" s="20"/>
      <c r="D1" s="20"/>
      <c r="E1" s="3"/>
      <c r="F1" s="3"/>
      <c r="G1" s="3"/>
    </row>
    <row r="2" spans="2:7" ht="15.75" customHeight="1">
      <c r="B2" s="104" t="s">
        <v>46</v>
      </c>
      <c r="C2" s="104"/>
      <c r="D2" s="104"/>
      <c r="E2" s="104"/>
      <c r="F2" s="104"/>
      <c r="G2" s="104"/>
    </row>
    <row r="3" spans="2:7" ht="18">
      <c r="B3" s="20"/>
      <c r="C3" s="20"/>
      <c r="D3" s="20"/>
      <c r="E3" s="3"/>
      <c r="F3" s="3"/>
      <c r="G3" s="3"/>
    </row>
    <row r="4" spans="2:7" ht="25.5">
      <c r="B4" s="46" t="s">
        <v>7</v>
      </c>
      <c r="C4" s="86" t="s">
        <v>219</v>
      </c>
      <c r="D4" s="46" t="s">
        <v>220</v>
      </c>
      <c r="E4" s="86" t="s">
        <v>221</v>
      </c>
      <c r="F4" s="46" t="s">
        <v>17</v>
      </c>
      <c r="G4" s="46" t="s">
        <v>51</v>
      </c>
    </row>
    <row r="5" spans="2:7">
      <c r="B5" s="46">
        <v>1</v>
      </c>
      <c r="C5" s="46">
        <v>2</v>
      </c>
      <c r="D5" s="46">
        <v>4</v>
      </c>
      <c r="E5" s="46">
        <v>5</v>
      </c>
      <c r="F5" s="46" t="s">
        <v>19</v>
      </c>
      <c r="G5" s="46" t="s">
        <v>20</v>
      </c>
    </row>
    <row r="6" spans="2:7">
      <c r="B6" s="7" t="s">
        <v>47</v>
      </c>
      <c r="C6" s="5"/>
      <c r="D6" s="6"/>
      <c r="E6" s="33"/>
      <c r="F6" s="33"/>
      <c r="G6" s="33"/>
    </row>
    <row r="7" spans="2:7">
      <c r="B7" s="7" t="s">
        <v>37</v>
      </c>
      <c r="C7" s="5"/>
      <c r="D7" s="5"/>
      <c r="E7" s="33"/>
      <c r="F7" s="33"/>
      <c r="G7" s="33"/>
    </row>
    <row r="8" spans="2:7">
      <c r="B8" s="37" t="s">
        <v>36</v>
      </c>
      <c r="C8" s="5"/>
      <c r="D8" s="5"/>
      <c r="E8" s="33"/>
      <c r="F8" s="33"/>
      <c r="G8" s="33"/>
    </row>
    <row r="9" spans="2:7">
      <c r="B9" s="36" t="s">
        <v>35</v>
      </c>
      <c r="C9" s="5"/>
      <c r="D9" s="5"/>
      <c r="E9" s="33"/>
      <c r="F9" s="33"/>
      <c r="G9" s="33"/>
    </row>
    <row r="10" spans="2:7">
      <c r="B10" s="36" t="s">
        <v>25</v>
      </c>
      <c r="C10" s="5"/>
      <c r="D10" s="5"/>
      <c r="E10" s="33"/>
      <c r="F10" s="33"/>
      <c r="G10" s="33"/>
    </row>
    <row r="11" spans="2:7">
      <c r="B11" s="7" t="s">
        <v>34</v>
      </c>
      <c r="C11" s="5"/>
      <c r="D11" s="6"/>
      <c r="E11" s="33"/>
      <c r="F11" s="33"/>
      <c r="G11" s="33"/>
    </row>
    <row r="12" spans="2:7">
      <c r="B12" s="35" t="s">
        <v>33</v>
      </c>
      <c r="C12" s="5"/>
      <c r="D12" s="6"/>
      <c r="E12" s="33"/>
      <c r="F12" s="33"/>
      <c r="G12" s="33"/>
    </row>
    <row r="13" spans="2:7">
      <c r="B13" s="7" t="s">
        <v>32</v>
      </c>
      <c r="C13" s="5"/>
      <c r="D13" s="6"/>
      <c r="E13" s="33"/>
      <c r="F13" s="33"/>
      <c r="G13" s="33"/>
    </row>
    <row r="14" spans="2:7">
      <c r="B14" s="35" t="s">
        <v>31</v>
      </c>
      <c r="C14" s="5"/>
      <c r="D14" s="6"/>
      <c r="E14" s="33"/>
      <c r="F14" s="33"/>
      <c r="G14" s="33"/>
    </row>
    <row r="15" spans="2:7">
      <c r="B15" s="12" t="s">
        <v>16</v>
      </c>
      <c r="C15" s="5"/>
      <c r="D15" s="6"/>
      <c r="E15" s="33"/>
      <c r="F15" s="33"/>
      <c r="G15" s="33"/>
    </row>
    <row r="16" spans="2:7">
      <c r="B16" s="35"/>
      <c r="C16" s="5"/>
      <c r="D16" s="6"/>
      <c r="E16" s="33"/>
      <c r="F16" s="33"/>
      <c r="G16" s="33"/>
    </row>
    <row r="17" spans="2:7" ht="15.75" customHeight="1">
      <c r="B17" s="7" t="s">
        <v>48</v>
      </c>
      <c r="C17" s="5"/>
      <c r="D17" s="6"/>
      <c r="E17" s="33"/>
      <c r="F17" s="33"/>
      <c r="G17" s="33"/>
    </row>
    <row r="18" spans="2:7" ht="15.75" customHeight="1">
      <c r="B18" s="7" t="s">
        <v>37</v>
      </c>
      <c r="C18" s="5"/>
      <c r="D18" s="5"/>
      <c r="E18" s="33"/>
      <c r="F18" s="33"/>
      <c r="G18" s="33"/>
    </row>
    <row r="19" spans="2:7">
      <c r="B19" s="37" t="s">
        <v>36</v>
      </c>
      <c r="C19" s="5"/>
      <c r="D19" s="5"/>
      <c r="E19" s="33"/>
      <c r="F19" s="33"/>
      <c r="G19" s="33"/>
    </row>
    <row r="20" spans="2:7">
      <c r="B20" s="36" t="s">
        <v>35</v>
      </c>
      <c r="C20" s="5"/>
      <c r="D20" s="5"/>
      <c r="E20" s="33"/>
      <c r="F20" s="33"/>
      <c r="G20" s="33"/>
    </row>
    <row r="21" spans="2:7">
      <c r="B21" s="36" t="s">
        <v>25</v>
      </c>
      <c r="C21" s="5"/>
      <c r="D21" s="5"/>
      <c r="E21" s="33"/>
      <c r="F21" s="33"/>
      <c r="G21" s="33"/>
    </row>
    <row r="22" spans="2:7">
      <c r="B22" s="7" t="s">
        <v>34</v>
      </c>
      <c r="C22" s="5"/>
      <c r="D22" s="6"/>
      <c r="E22" s="33"/>
      <c r="F22" s="33"/>
      <c r="G22" s="33"/>
    </row>
    <row r="23" spans="2:7">
      <c r="B23" s="35" t="s">
        <v>33</v>
      </c>
      <c r="C23" s="5"/>
      <c r="D23" s="6"/>
      <c r="E23" s="33"/>
      <c r="F23" s="33"/>
      <c r="G23" s="33"/>
    </row>
    <row r="24" spans="2:7">
      <c r="B24" s="7" t="s">
        <v>32</v>
      </c>
      <c r="C24" s="5"/>
      <c r="D24" s="6"/>
      <c r="E24" s="33"/>
      <c r="F24" s="33"/>
      <c r="G24" s="33"/>
    </row>
    <row r="25" spans="2:7">
      <c r="B25" s="35" t="s">
        <v>31</v>
      </c>
      <c r="C25" s="5"/>
      <c r="D25" s="6"/>
      <c r="E25" s="33"/>
      <c r="F25" s="33"/>
      <c r="G25" s="33"/>
    </row>
    <row r="26" spans="2:7">
      <c r="B26" s="12" t="s">
        <v>16</v>
      </c>
      <c r="C26" s="5"/>
      <c r="D26" s="6"/>
      <c r="E26" s="33"/>
      <c r="F26" s="33"/>
      <c r="G26" s="33"/>
    </row>
  </sheetData>
  <mergeCells count="1">
    <mergeCell ref="B2:G2"/>
  </mergeCells>
  <pageMargins left="0.7" right="0.7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5"/>
  <sheetViews>
    <sheetView topLeftCell="B46" workbookViewId="0">
      <selection activeCell="G28" sqref="G28"/>
    </sheetView>
  </sheetViews>
  <sheetFormatPr defaultRowHeight="15"/>
  <cols>
    <col min="1" max="1" width="9.140625" hidden="1" customWidth="1"/>
    <col min="2" max="2" width="7.42578125" bestFit="1" customWidth="1"/>
    <col min="3" max="3" width="8.42578125" bestFit="1" customWidth="1"/>
    <col min="4" max="4" width="18.140625" customWidth="1"/>
    <col min="5" max="5" width="42" customWidth="1"/>
    <col min="6" max="6" width="19.5703125" customWidth="1"/>
    <col min="7" max="7" width="19" customWidth="1"/>
    <col min="8" max="8" width="13.85546875" customWidth="1"/>
  </cols>
  <sheetData>
    <row r="1" spans="2:8" ht="18">
      <c r="B1" s="2"/>
      <c r="C1" s="2"/>
      <c r="D1" s="2"/>
      <c r="E1" s="2"/>
      <c r="F1" s="2"/>
      <c r="G1" s="2"/>
      <c r="H1" s="3"/>
    </row>
    <row r="2" spans="2:8" ht="18" customHeight="1">
      <c r="B2" s="104" t="s">
        <v>11</v>
      </c>
      <c r="C2" s="122"/>
      <c r="D2" s="122"/>
      <c r="E2" s="122"/>
      <c r="F2" s="122"/>
      <c r="G2" s="122"/>
      <c r="H2" s="122"/>
    </row>
    <row r="3" spans="2:8" ht="18">
      <c r="B3" s="2"/>
      <c r="C3" s="2"/>
      <c r="D3" s="2"/>
      <c r="E3" s="2"/>
      <c r="F3" s="2"/>
      <c r="G3" s="2"/>
      <c r="H3" s="3"/>
    </row>
    <row r="4" spans="2:8" ht="15.75">
      <c r="B4" s="129" t="s">
        <v>67</v>
      </c>
      <c r="C4" s="129"/>
      <c r="D4" s="129"/>
      <c r="E4" s="129"/>
      <c r="F4" s="129"/>
      <c r="G4" s="129"/>
      <c r="H4" s="129"/>
    </row>
    <row r="5" spans="2:8" ht="16.5" customHeight="1">
      <c r="B5" s="20"/>
      <c r="C5" s="20"/>
      <c r="D5" s="20"/>
      <c r="E5" s="20"/>
      <c r="F5" s="20"/>
      <c r="G5" s="20"/>
      <c r="H5" s="3"/>
    </row>
    <row r="6" spans="2:8" ht="38.25">
      <c r="B6" s="113" t="s">
        <v>7</v>
      </c>
      <c r="C6" s="114"/>
      <c r="D6" s="114"/>
      <c r="E6" s="115"/>
      <c r="F6" s="46" t="s">
        <v>220</v>
      </c>
      <c r="G6" s="86" t="s">
        <v>221</v>
      </c>
      <c r="H6" s="46" t="s">
        <v>51</v>
      </c>
    </row>
    <row r="7" spans="2:8" s="32" customFormat="1" ht="15.75" customHeight="1">
      <c r="B7" s="130">
        <v>1</v>
      </c>
      <c r="C7" s="131"/>
      <c r="D7" s="131"/>
      <c r="E7" s="132"/>
      <c r="F7" s="47">
        <v>3</v>
      </c>
      <c r="G7" s="47">
        <v>4</v>
      </c>
      <c r="H7" s="47" t="s">
        <v>50</v>
      </c>
    </row>
    <row r="8" spans="2:8" s="49" customFormat="1" ht="30" customHeight="1">
      <c r="B8" s="119" t="s">
        <v>68</v>
      </c>
      <c r="C8" s="120"/>
      <c r="D8" s="121"/>
      <c r="E8" s="52" t="s">
        <v>172</v>
      </c>
      <c r="F8" s="50"/>
      <c r="G8" s="50"/>
      <c r="H8" s="50"/>
    </row>
    <row r="9" spans="2:8" s="49" customFormat="1" ht="30" customHeight="1">
      <c r="B9" s="116" t="s">
        <v>202</v>
      </c>
      <c r="C9" s="117"/>
      <c r="D9" s="118"/>
      <c r="E9" s="69" t="s">
        <v>200</v>
      </c>
      <c r="F9" s="76">
        <f t="shared" ref="F9:G9" si="0">F10+F14+F18+F22</f>
        <v>205740</v>
      </c>
      <c r="G9" s="76">
        <f t="shared" si="0"/>
        <v>99912.540000000008</v>
      </c>
      <c r="H9" s="72">
        <f>G9/F9*100</f>
        <v>48.562525517643635</v>
      </c>
    </row>
    <row r="10" spans="2:8" s="49" customFormat="1" ht="30" customHeight="1">
      <c r="B10" s="116" t="s">
        <v>203</v>
      </c>
      <c r="C10" s="117"/>
      <c r="D10" s="118"/>
      <c r="E10" s="69" t="s">
        <v>181</v>
      </c>
      <c r="F10" s="76">
        <f t="shared" ref="F10:G11" si="1">F11</f>
        <v>78008.75</v>
      </c>
      <c r="G10" s="76">
        <f t="shared" si="1"/>
        <v>58387</v>
      </c>
      <c r="H10" s="72">
        <f t="shared" ref="H10:H70" si="2">G10/F10*100</f>
        <v>74.846731937122428</v>
      </c>
    </row>
    <row r="11" spans="2:8" s="49" customFormat="1" ht="30" customHeight="1">
      <c r="B11" s="123" t="s">
        <v>173</v>
      </c>
      <c r="C11" s="124"/>
      <c r="D11" s="125"/>
      <c r="E11" s="66" t="s">
        <v>182</v>
      </c>
      <c r="F11" s="71">
        <f t="shared" si="1"/>
        <v>78008.75</v>
      </c>
      <c r="G11" s="71">
        <f t="shared" si="1"/>
        <v>58387</v>
      </c>
      <c r="H11" s="72">
        <f t="shared" si="2"/>
        <v>74.846731937122428</v>
      </c>
    </row>
    <row r="12" spans="2:8" s="49" customFormat="1" ht="30" customHeight="1">
      <c r="B12" s="119">
        <v>3</v>
      </c>
      <c r="C12" s="120"/>
      <c r="D12" s="121"/>
      <c r="E12" s="52" t="s">
        <v>4</v>
      </c>
      <c r="F12" s="71">
        <f t="shared" ref="F12:G12" si="3">SUM(F13)</f>
        <v>78008.75</v>
      </c>
      <c r="G12" s="71">
        <f t="shared" si="3"/>
        <v>58387</v>
      </c>
      <c r="H12" s="72">
        <f t="shared" si="2"/>
        <v>74.846731937122428</v>
      </c>
    </row>
    <row r="13" spans="2:8" s="49" customFormat="1" ht="30" customHeight="1">
      <c r="B13" s="126">
        <v>32</v>
      </c>
      <c r="C13" s="127"/>
      <c r="D13" s="128"/>
      <c r="E13" s="52" t="s">
        <v>13</v>
      </c>
      <c r="F13" s="72">
        <v>78008.75</v>
      </c>
      <c r="G13" s="72">
        <v>58387</v>
      </c>
      <c r="H13" s="72">
        <f t="shared" si="2"/>
        <v>74.846731937122428</v>
      </c>
    </row>
    <row r="14" spans="2:8" s="49" customFormat="1" ht="30" customHeight="1">
      <c r="B14" s="116" t="s">
        <v>210</v>
      </c>
      <c r="C14" s="117"/>
      <c r="D14" s="118"/>
      <c r="E14" s="69" t="s">
        <v>183</v>
      </c>
      <c r="F14" s="76">
        <f t="shared" ref="F14:G15" si="4">F15</f>
        <v>41200</v>
      </c>
      <c r="G14" s="76">
        <f t="shared" si="4"/>
        <v>17420.72</v>
      </c>
      <c r="H14" s="72">
        <f t="shared" si="2"/>
        <v>42.283300970873789</v>
      </c>
    </row>
    <row r="15" spans="2:8" s="49" customFormat="1" ht="30" customHeight="1">
      <c r="B15" s="123" t="s">
        <v>173</v>
      </c>
      <c r="C15" s="124"/>
      <c r="D15" s="125"/>
      <c r="E15" s="66" t="s">
        <v>182</v>
      </c>
      <c r="F15" s="71">
        <f t="shared" si="4"/>
        <v>41200</v>
      </c>
      <c r="G15" s="71">
        <f t="shared" si="4"/>
        <v>17420.72</v>
      </c>
      <c r="H15" s="72">
        <f t="shared" si="2"/>
        <v>42.283300970873789</v>
      </c>
    </row>
    <row r="16" spans="2:8" s="49" customFormat="1" ht="30" customHeight="1">
      <c r="B16" s="51">
        <v>4</v>
      </c>
      <c r="C16" s="65"/>
      <c r="D16" s="66"/>
      <c r="E16" s="52" t="s">
        <v>6</v>
      </c>
      <c r="F16" s="71">
        <f t="shared" ref="F16:G16" si="5">SUM(F17)</f>
        <v>41200</v>
      </c>
      <c r="G16" s="71">
        <f t="shared" si="5"/>
        <v>17420.72</v>
      </c>
      <c r="H16" s="72">
        <f t="shared" si="2"/>
        <v>42.283300970873789</v>
      </c>
    </row>
    <row r="17" spans="2:8" s="49" customFormat="1" ht="30" customHeight="1">
      <c r="B17" s="126">
        <v>42</v>
      </c>
      <c r="C17" s="127"/>
      <c r="D17" s="128"/>
      <c r="E17" s="52" t="s">
        <v>134</v>
      </c>
      <c r="F17" s="72">
        <v>41200</v>
      </c>
      <c r="G17" s="72">
        <v>17420.72</v>
      </c>
      <c r="H17" s="72">
        <f t="shared" si="2"/>
        <v>42.283300970873789</v>
      </c>
    </row>
    <row r="18" spans="2:8" s="49" customFormat="1" ht="30" customHeight="1">
      <c r="B18" s="116" t="s">
        <v>211</v>
      </c>
      <c r="C18" s="117"/>
      <c r="D18" s="118"/>
      <c r="E18" s="69" t="s">
        <v>184</v>
      </c>
      <c r="F18" s="76">
        <f t="shared" ref="F18:G19" si="6">F19</f>
        <v>33531.25</v>
      </c>
      <c r="G18" s="76">
        <f t="shared" si="6"/>
        <v>0</v>
      </c>
      <c r="H18" s="72">
        <f t="shared" si="2"/>
        <v>0</v>
      </c>
    </row>
    <row r="19" spans="2:8" s="49" customFormat="1" ht="30" customHeight="1">
      <c r="B19" s="123" t="s">
        <v>173</v>
      </c>
      <c r="C19" s="124"/>
      <c r="D19" s="125"/>
      <c r="E19" s="66" t="s">
        <v>182</v>
      </c>
      <c r="F19" s="71">
        <f t="shared" si="6"/>
        <v>33531.25</v>
      </c>
      <c r="G19" s="71">
        <f t="shared" si="6"/>
        <v>0</v>
      </c>
      <c r="H19" s="72">
        <f t="shared" si="2"/>
        <v>0</v>
      </c>
    </row>
    <row r="20" spans="2:8" s="49" customFormat="1" ht="30" customHeight="1">
      <c r="B20" s="51">
        <v>4</v>
      </c>
      <c r="C20" s="65"/>
      <c r="D20" s="66"/>
      <c r="E20" s="52" t="s">
        <v>6</v>
      </c>
      <c r="F20" s="71">
        <f t="shared" ref="F20:G20" si="7">SUM(F21)</f>
        <v>33531.25</v>
      </c>
      <c r="G20" s="71">
        <f t="shared" si="7"/>
        <v>0</v>
      </c>
      <c r="H20" s="72">
        <f t="shared" si="2"/>
        <v>0</v>
      </c>
    </row>
    <row r="21" spans="2:8" s="49" customFormat="1" ht="30" customHeight="1">
      <c r="B21" s="126">
        <v>45</v>
      </c>
      <c r="C21" s="127"/>
      <c r="D21" s="128"/>
      <c r="E21" s="52" t="s">
        <v>146</v>
      </c>
      <c r="F21" s="72">
        <v>33531.25</v>
      </c>
      <c r="G21" s="72">
        <v>0</v>
      </c>
      <c r="H21" s="72">
        <f t="shared" si="2"/>
        <v>0</v>
      </c>
    </row>
    <row r="22" spans="2:8" ht="28.5" customHeight="1">
      <c r="B22" s="116" t="s">
        <v>212</v>
      </c>
      <c r="C22" s="117"/>
      <c r="D22" s="118"/>
      <c r="E22" s="69" t="s">
        <v>185</v>
      </c>
      <c r="F22" s="75">
        <f t="shared" ref="F22:G22" si="8">F23</f>
        <v>53000</v>
      </c>
      <c r="G22" s="75">
        <f t="shared" si="8"/>
        <v>24104.82</v>
      </c>
      <c r="H22" s="72">
        <f t="shared" si="2"/>
        <v>45.480792452830187</v>
      </c>
    </row>
    <row r="23" spans="2:8" ht="27.75" customHeight="1">
      <c r="B23" s="123" t="s">
        <v>173</v>
      </c>
      <c r="C23" s="124"/>
      <c r="D23" s="125"/>
      <c r="E23" s="66" t="s">
        <v>182</v>
      </c>
      <c r="F23" s="73">
        <f t="shared" ref="F23:G23" si="9">F24+F26</f>
        <v>53000</v>
      </c>
      <c r="G23" s="73">
        <f t="shared" si="9"/>
        <v>24104.82</v>
      </c>
      <c r="H23" s="72">
        <f t="shared" si="2"/>
        <v>45.480792452830187</v>
      </c>
    </row>
    <row r="24" spans="2:8" ht="30.75" customHeight="1">
      <c r="B24" s="51">
        <v>3</v>
      </c>
      <c r="C24" s="65"/>
      <c r="D24" s="66"/>
      <c r="E24" s="52" t="s">
        <v>4</v>
      </c>
      <c r="F24" s="73">
        <f t="shared" ref="F24:G24" si="10">SUM(F25)</f>
        <v>48000</v>
      </c>
      <c r="G24" s="73">
        <f t="shared" si="10"/>
        <v>24104.82</v>
      </c>
      <c r="H24" s="72">
        <f t="shared" si="2"/>
        <v>50.218375000000002</v>
      </c>
    </row>
    <row r="25" spans="2:8" ht="31.5" customHeight="1">
      <c r="B25" s="126">
        <v>32</v>
      </c>
      <c r="C25" s="127"/>
      <c r="D25" s="128"/>
      <c r="E25" s="52" t="s">
        <v>13</v>
      </c>
      <c r="F25" s="73">
        <v>48000</v>
      </c>
      <c r="G25" s="73">
        <v>24104.82</v>
      </c>
      <c r="H25" s="72">
        <f t="shared" si="2"/>
        <v>50.218375000000002</v>
      </c>
    </row>
    <row r="26" spans="2:8" ht="27.75" customHeight="1">
      <c r="B26" s="51">
        <v>4</v>
      </c>
      <c r="C26" s="67"/>
      <c r="D26" s="68"/>
      <c r="E26" s="52" t="s">
        <v>6</v>
      </c>
      <c r="F26" s="73">
        <f t="shared" ref="F26:G26" si="11">SUM(F27)</f>
        <v>5000</v>
      </c>
      <c r="G26" s="73">
        <f t="shared" si="11"/>
        <v>0</v>
      </c>
      <c r="H26" s="72">
        <f t="shared" si="2"/>
        <v>0</v>
      </c>
    </row>
    <row r="27" spans="2:8" ht="25.5" customHeight="1">
      <c r="B27" s="126">
        <v>42</v>
      </c>
      <c r="C27" s="127"/>
      <c r="D27" s="128"/>
      <c r="E27" s="52" t="s">
        <v>134</v>
      </c>
      <c r="F27" s="73">
        <v>5000</v>
      </c>
      <c r="G27" s="73">
        <v>0</v>
      </c>
      <c r="H27" s="72">
        <f t="shared" si="2"/>
        <v>0</v>
      </c>
    </row>
    <row r="28" spans="2:8" ht="25.5" customHeight="1">
      <c r="B28" s="116" t="s">
        <v>204</v>
      </c>
      <c r="C28" s="117"/>
      <c r="D28" s="118"/>
      <c r="E28" s="69" t="s">
        <v>186</v>
      </c>
      <c r="F28" s="75">
        <f>F29+F33+F40+F45+F68+F81+F85+F89</f>
        <v>6745752.25</v>
      </c>
      <c r="G28" s="75">
        <f>G29+G33+G40+G45+G68+G81+G85+G89</f>
        <v>3358070.9499999997</v>
      </c>
      <c r="H28" s="72">
        <f t="shared" si="2"/>
        <v>49.780525959873486</v>
      </c>
    </row>
    <row r="29" spans="2:8" ht="27.75" customHeight="1">
      <c r="B29" s="116" t="s">
        <v>205</v>
      </c>
      <c r="C29" s="117"/>
      <c r="D29" s="118"/>
      <c r="E29" s="69" t="s">
        <v>187</v>
      </c>
      <c r="F29" s="75">
        <f t="shared" ref="F29:G30" si="12">F30</f>
        <v>14571</v>
      </c>
      <c r="G29" s="75">
        <f t="shared" si="12"/>
        <v>0</v>
      </c>
      <c r="H29" s="72">
        <f t="shared" si="2"/>
        <v>0</v>
      </c>
    </row>
    <row r="30" spans="2:8" ht="26.25" customHeight="1">
      <c r="B30" s="123" t="s">
        <v>174</v>
      </c>
      <c r="C30" s="124"/>
      <c r="D30" s="125"/>
      <c r="E30" s="66" t="s">
        <v>188</v>
      </c>
      <c r="F30" s="73">
        <f t="shared" si="12"/>
        <v>14571</v>
      </c>
      <c r="G30" s="73">
        <f t="shared" si="12"/>
        <v>0</v>
      </c>
      <c r="H30" s="72">
        <f t="shared" si="2"/>
        <v>0</v>
      </c>
    </row>
    <row r="31" spans="2:8" ht="24.75" customHeight="1">
      <c r="B31" s="119">
        <v>3</v>
      </c>
      <c r="C31" s="120"/>
      <c r="D31" s="121"/>
      <c r="E31" s="52" t="s">
        <v>4</v>
      </c>
      <c r="F31" s="73">
        <f t="shared" ref="F31:G31" si="13">SUM(F32)</f>
        <v>14571</v>
      </c>
      <c r="G31" s="73">
        <f t="shared" si="13"/>
        <v>0</v>
      </c>
      <c r="H31" s="72">
        <f t="shared" si="2"/>
        <v>0</v>
      </c>
    </row>
    <row r="32" spans="2:8" ht="25.5" customHeight="1">
      <c r="B32" s="126">
        <v>31</v>
      </c>
      <c r="C32" s="127"/>
      <c r="D32" s="128"/>
      <c r="E32" s="52" t="s">
        <v>5</v>
      </c>
      <c r="F32" s="73">
        <v>14571</v>
      </c>
      <c r="G32" s="73">
        <v>0</v>
      </c>
      <c r="H32" s="72">
        <f t="shared" si="2"/>
        <v>0</v>
      </c>
    </row>
    <row r="33" spans="2:8" ht="24.75" customHeight="1">
      <c r="B33" s="116" t="s">
        <v>206</v>
      </c>
      <c r="C33" s="117"/>
      <c r="D33" s="118"/>
      <c r="E33" s="69" t="s">
        <v>189</v>
      </c>
      <c r="F33" s="75">
        <f t="shared" ref="F33:G33" si="14">F34</f>
        <v>66170</v>
      </c>
      <c r="G33" s="75">
        <f t="shared" si="14"/>
        <v>14972.34</v>
      </c>
      <c r="H33" s="72">
        <f t="shared" si="2"/>
        <v>22.627081759105337</v>
      </c>
    </row>
    <row r="34" spans="2:8" ht="24.75" customHeight="1">
      <c r="B34" s="123" t="s">
        <v>174</v>
      </c>
      <c r="C34" s="124"/>
      <c r="D34" s="125"/>
      <c r="E34" s="66" t="s">
        <v>188</v>
      </c>
      <c r="F34" s="73">
        <f t="shared" ref="F34:G34" si="15">F35+F38</f>
        <v>66170</v>
      </c>
      <c r="G34" s="73">
        <f t="shared" si="15"/>
        <v>14972.34</v>
      </c>
      <c r="H34" s="72">
        <f t="shared" si="2"/>
        <v>22.627081759105337</v>
      </c>
    </row>
    <row r="35" spans="2:8" ht="23.25" customHeight="1">
      <c r="B35" s="119">
        <v>3</v>
      </c>
      <c r="C35" s="120"/>
      <c r="D35" s="121"/>
      <c r="E35" s="52" t="s">
        <v>4</v>
      </c>
      <c r="F35" s="73">
        <f t="shared" ref="F35:G35" si="16">SUM(F36,F37)</f>
        <v>51170</v>
      </c>
      <c r="G35" s="73">
        <f t="shared" si="16"/>
        <v>14972.34</v>
      </c>
      <c r="H35" s="72">
        <f t="shared" si="2"/>
        <v>29.25999609145984</v>
      </c>
    </row>
    <row r="36" spans="2:8" ht="21.75" customHeight="1">
      <c r="B36" s="126">
        <v>31</v>
      </c>
      <c r="C36" s="127"/>
      <c r="D36" s="128"/>
      <c r="E36" s="52" t="s">
        <v>5</v>
      </c>
      <c r="F36" s="73">
        <v>19170</v>
      </c>
      <c r="G36" s="73">
        <v>6583.33</v>
      </c>
      <c r="H36" s="72">
        <f t="shared" si="2"/>
        <v>34.341836202399584</v>
      </c>
    </row>
    <row r="37" spans="2:8" ht="24.75" customHeight="1">
      <c r="B37" s="126">
        <v>32</v>
      </c>
      <c r="C37" s="127"/>
      <c r="D37" s="128"/>
      <c r="E37" s="52" t="s">
        <v>13</v>
      </c>
      <c r="F37" s="73">
        <v>32000</v>
      </c>
      <c r="G37" s="73">
        <v>8389.01</v>
      </c>
      <c r="H37" s="72">
        <f t="shared" si="2"/>
        <v>26.215656250000002</v>
      </c>
    </row>
    <row r="38" spans="2:8" ht="24.75" customHeight="1">
      <c r="B38" s="51">
        <v>4</v>
      </c>
      <c r="C38" s="67"/>
      <c r="D38" s="68"/>
      <c r="E38" s="52" t="s">
        <v>6</v>
      </c>
      <c r="F38" s="73">
        <f>SUM(F39)</f>
        <v>15000</v>
      </c>
      <c r="G38" s="73">
        <f>SUM(G39)</f>
        <v>0</v>
      </c>
      <c r="H38" s="72">
        <f t="shared" si="2"/>
        <v>0</v>
      </c>
    </row>
    <row r="39" spans="2:8" ht="22.5" customHeight="1">
      <c r="B39" s="126">
        <v>42</v>
      </c>
      <c r="C39" s="127"/>
      <c r="D39" s="128"/>
      <c r="E39" s="52" t="s">
        <v>134</v>
      </c>
      <c r="F39" s="73">
        <v>15000</v>
      </c>
      <c r="G39" s="73">
        <v>0</v>
      </c>
      <c r="H39" s="72">
        <f t="shared" si="2"/>
        <v>0</v>
      </c>
    </row>
    <row r="40" spans="2:8" ht="22.5" customHeight="1">
      <c r="B40" s="116" t="s">
        <v>207</v>
      </c>
      <c r="C40" s="117"/>
      <c r="D40" s="118"/>
      <c r="E40" s="69" t="s">
        <v>190</v>
      </c>
      <c r="F40" s="75">
        <f t="shared" ref="F40:G41" si="17">F41</f>
        <v>5668375.25</v>
      </c>
      <c r="G40" s="75">
        <f t="shared" si="17"/>
        <v>2891855.85</v>
      </c>
      <c r="H40" s="72">
        <f t="shared" si="2"/>
        <v>51.017367807468283</v>
      </c>
    </row>
    <row r="41" spans="2:8" ht="18.75" customHeight="1">
      <c r="B41" s="123" t="s">
        <v>175</v>
      </c>
      <c r="C41" s="124"/>
      <c r="D41" s="125"/>
      <c r="E41" s="66" t="s">
        <v>191</v>
      </c>
      <c r="F41" s="73">
        <f t="shared" si="17"/>
        <v>5668375.25</v>
      </c>
      <c r="G41" s="73">
        <f t="shared" si="17"/>
        <v>2891855.85</v>
      </c>
      <c r="H41" s="72">
        <f t="shared" si="2"/>
        <v>51.017367807468283</v>
      </c>
    </row>
    <row r="42" spans="2:8" ht="21" customHeight="1">
      <c r="B42" s="119">
        <v>3</v>
      </c>
      <c r="C42" s="120"/>
      <c r="D42" s="121"/>
      <c r="E42" s="52" t="s">
        <v>4</v>
      </c>
      <c r="F42" s="73">
        <f t="shared" ref="F42:G42" si="18">SUM(F43,F44)</f>
        <v>5668375.25</v>
      </c>
      <c r="G42" s="73">
        <f t="shared" si="18"/>
        <v>2891855.85</v>
      </c>
      <c r="H42" s="72">
        <f t="shared" si="2"/>
        <v>51.017367807468283</v>
      </c>
    </row>
    <row r="43" spans="2:8" ht="20.25" customHeight="1">
      <c r="B43" s="126">
        <v>31</v>
      </c>
      <c r="C43" s="127"/>
      <c r="D43" s="128"/>
      <c r="E43" s="52" t="s">
        <v>5</v>
      </c>
      <c r="F43" s="73">
        <v>5055484</v>
      </c>
      <c r="G43" s="73">
        <v>2538069.91</v>
      </c>
      <c r="H43" s="72">
        <f t="shared" si="2"/>
        <v>50.204291221176845</v>
      </c>
    </row>
    <row r="44" spans="2:8" ht="25.5" customHeight="1">
      <c r="B44" s="126">
        <v>32</v>
      </c>
      <c r="C44" s="127"/>
      <c r="D44" s="128"/>
      <c r="E44" s="52" t="s">
        <v>13</v>
      </c>
      <c r="F44" s="73">
        <v>612891.25</v>
      </c>
      <c r="G44" s="73">
        <v>353785.94</v>
      </c>
      <c r="H44" s="72">
        <f t="shared" si="2"/>
        <v>57.724097056370113</v>
      </c>
    </row>
    <row r="45" spans="2:8" ht="21" customHeight="1">
      <c r="B45" s="116" t="s">
        <v>208</v>
      </c>
      <c r="C45" s="117"/>
      <c r="D45" s="118"/>
      <c r="E45" s="77" t="s">
        <v>216</v>
      </c>
      <c r="F45" s="75">
        <f t="shared" ref="F45:G45" si="19">F46+F54+F57+F60+F63</f>
        <v>752000</v>
      </c>
      <c r="G45" s="75">
        <f t="shared" si="19"/>
        <v>342749.36</v>
      </c>
      <c r="H45" s="72">
        <f t="shared" si="2"/>
        <v>45.578372340425531</v>
      </c>
    </row>
    <row r="46" spans="2:8" ht="25.5" customHeight="1">
      <c r="B46" s="123" t="s">
        <v>176</v>
      </c>
      <c r="C46" s="124"/>
      <c r="D46" s="125"/>
      <c r="E46" s="66" t="s">
        <v>192</v>
      </c>
      <c r="F46" s="73">
        <f t="shared" ref="F46:G46" si="20">F47+F51</f>
        <v>668000</v>
      </c>
      <c r="G46" s="73">
        <f t="shared" si="20"/>
        <v>294325.83999999997</v>
      </c>
      <c r="H46" s="72">
        <f t="shared" si="2"/>
        <v>44.06075449101796</v>
      </c>
    </row>
    <row r="47" spans="2:8" ht="21" customHeight="1">
      <c r="B47" s="119">
        <v>3</v>
      </c>
      <c r="C47" s="120"/>
      <c r="D47" s="121"/>
      <c r="E47" s="52" t="s">
        <v>4</v>
      </c>
      <c r="F47" s="73">
        <f t="shared" ref="F47:G47" si="21">SUM(F48,F49,F50)</f>
        <v>667000</v>
      </c>
      <c r="G47" s="73">
        <f t="shared" si="21"/>
        <v>288429.15999999997</v>
      </c>
      <c r="H47" s="72">
        <f t="shared" si="2"/>
        <v>43.242752623688155</v>
      </c>
    </row>
    <row r="48" spans="2:8" ht="20.25" customHeight="1">
      <c r="B48" s="126">
        <v>31</v>
      </c>
      <c r="C48" s="127"/>
      <c r="D48" s="128"/>
      <c r="E48" s="52" t="s">
        <v>5</v>
      </c>
      <c r="F48" s="73">
        <v>342700</v>
      </c>
      <c r="G48" s="73">
        <v>157545.72</v>
      </c>
      <c r="H48" s="72">
        <f t="shared" si="2"/>
        <v>45.971905456667642</v>
      </c>
    </row>
    <row r="49" spans="2:8" ht="21" customHeight="1">
      <c r="B49" s="126">
        <v>32</v>
      </c>
      <c r="C49" s="127"/>
      <c r="D49" s="128"/>
      <c r="E49" s="52" t="s">
        <v>13</v>
      </c>
      <c r="F49" s="73">
        <v>317300</v>
      </c>
      <c r="G49" s="73">
        <v>128114.89</v>
      </c>
      <c r="H49" s="72">
        <f t="shared" si="2"/>
        <v>40.376580523164193</v>
      </c>
    </row>
    <row r="50" spans="2:8" ht="21.75" customHeight="1">
      <c r="B50" s="126">
        <v>34</v>
      </c>
      <c r="C50" s="127"/>
      <c r="D50" s="128"/>
      <c r="E50" s="52" t="s">
        <v>129</v>
      </c>
      <c r="F50" s="73">
        <v>7000</v>
      </c>
      <c r="G50" s="73">
        <v>2768.55</v>
      </c>
      <c r="H50" s="72">
        <f t="shared" si="2"/>
        <v>39.550714285714292</v>
      </c>
    </row>
    <row r="51" spans="2:8" ht="25.5" customHeight="1">
      <c r="B51" s="51">
        <v>4</v>
      </c>
      <c r="C51" s="67"/>
      <c r="D51" s="68"/>
      <c r="E51" s="52" t="s">
        <v>6</v>
      </c>
      <c r="F51" s="73">
        <f t="shared" ref="F51:G51" si="22">SUM(F52,F53)</f>
        <v>1000</v>
      </c>
      <c r="G51" s="73">
        <f t="shared" si="22"/>
        <v>5896.68</v>
      </c>
      <c r="H51" s="72">
        <f t="shared" si="2"/>
        <v>589.66800000000001</v>
      </c>
    </row>
    <row r="52" spans="2:8" ht="25.5">
      <c r="B52" s="126">
        <v>42</v>
      </c>
      <c r="C52" s="127"/>
      <c r="D52" s="128"/>
      <c r="E52" s="52" t="s">
        <v>134</v>
      </c>
      <c r="F52" s="73">
        <v>1000</v>
      </c>
      <c r="G52" s="73">
        <v>4021.68</v>
      </c>
      <c r="H52" s="72">
        <f t="shared" si="2"/>
        <v>402.16800000000001</v>
      </c>
    </row>
    <row r="53" spans="2:8" ht="19.5" customHeight="1">
      <c r="B53" s="126">
        <v>45</v>
      </c>
      <c r="C53" s="127"/>
      <c r="D53" s="128"/>
      <c r="E53" s="52" t="s">
        <v>146</v>
      </c>
      <c r="F53" s="73">
        <v>0</v>
      </c>
      <c r="G53" s="73">
        <v>1875</v>
      </c>
      <c r="H53" s="72" t="e">
        <f t="shared" si="2"/>
        <v>#DIV/0!</v>
      </c>
    </row>
    <row r="54" spans="2:8" ht="21" customHeight="1">
      <c r="B54" s="123" t="s">
        <v>175</v>
      </c>
      <c r="C54" s="124"/>
      <c r="D54" s="125"/>
      <c r="E54" s="66" t="s">
        <v>191</v>
      </c>
      <c r="F54" s="73">
        <f t="shared" ref="F54:G54" si="23">F55</f>
        <v>70000</v>
      </c>
      <c r="G54" s="73">
        <f t="shared" si="23"/>
        <v>38237.440000000002</v>
      </c>
      <c r="H54" s="72">
        <f t="shared" si="2"/>
        <v>54.62491428571429</v>
      </c>
    </row>
    <row r="55" spans="2:8" ht="21.75" customHeight="1">
      <c r="B55" s="119">
        <v>3</v>
      </c>
      <c r="C55" s="120"/>
      <c r="D55" s="121"/>
      <c r="E55" s="52" t="s">
        <v>4</v>
      </c>
      <c r="F55" s="73">
        <f t="shared" ref="F55:G55" si="24">SUM(F56)</f>
        <v>70000</v>
      </c>
      <c r="G55" s="73">
        <f t="shared" si="24"/>
        <v>38237.440000000002</v>
      </c>
      <c r="H55" s="72">
        <f t="shared" si="2"/>
        <v>54.62491428571429</v>
      </c>
    </row>
    <row r="56" spans="2:8" ht="21" customHeight="1">
      <c r="B56" s="126">
        <v>31</v>
      </c>
      <c r="C56" s="127"/>
      <c r="D56" s="128"/>
      <c r="E56" s="52" t="s">
        <v>5</v>
      </c>
      <c r="F56" s="73">
        <v>70000</v>
      </c>
      <c r="G56" s="73">
        <v>38237.440000000002</v>
      </c>
      <c r="H56" s="72">
        <f t="shared" si="2"/>
        <v>54.62491428571429</v>
      </c>
    </row>
    <row r="57" spans="2:8" ht="21.75" customHeight="1">
      <c r="B57" s="123" t="s">
        <v>177</v>
      </c>
      <c r="C57" s="124"/>
      <c r="D57" s="125"/>
      <c r="E57" s="66" t="s">
        <v>193</v>
      </c>
      <c r="F57" s="73">
        <f t="shared" ref="F57:G57" si="25">F58</f>
        <v>0</v>
      </c>
      <c r="G57" s="73">
        <f t="shared" si="25"/>
        <v>0</v>
      </c>
      <c r="H57" s="72" t="e">
        <f t="shared" si="2"/>
        <v>#DIV/0!</v>
      </c>
    </row>
    <row r="58" spans="2:8" ht="20.25" customHeight="1">
      <c r="B58" s="51">
        <v>4</v>
      </c>
      <c r="C58" s="67"/>
      <c r="D58" s="68"/>
      <c r="E58" s="52" t="s">
        <v>6</v>
      </c>
      <c r="F58" s="73">
        <f t="shared" ref="F58:G58" si="26">SUM(F59)</f>
        <v>0</v>
      </c>
      <c r="G58" s="73">
        <f t="shared" si="26"/>
        <v>0</v>
      </c>
      <c r="H58" s="72" t="e">
        <f t="shared" si="2"/>
        <v>#DIV/0!</v>
      </c>
    </row>
    <row r="59" spans="2:8" ht="20.25" customHeight="1">
      <c r="B59" s="126">
        <v>45</v>
      </c>
      <c r="C59" s="127"/>
      <c r="D59" s="128"/>
      <c r="E59" s="52" t="s">
        <v>146</v>
      </c>
      <c r="F59" s="73">
        <v>0</v>
      </c>
      <c r="G59" s="73">
        <v>0</v>
      </c>
      <c r="H59" s="72" t="e">
        <f t="shared" si="2"/>
        <v>#DIV/0!</v>
      </c>
    </row>
    <row r="60" spans="2:8" ht="21" customHeight="1">
      <c r="B60" s="123" t="s">
        <v>178</v>
      </c>
      <c r="C60" s="124"/>
      <c r="D60" s="125"/>
      <c r="E60" s="66" t="s">
        <v>194</v>
      </c>
      <c r="F60" s="73">
        <f t="shared" ref="F60:G60" si="27">F61</f>
        <v>2000</v>
      </c>
      <c r="G60" s="73">
        <f t="shared" si="27"/>
        <v>0</v>
      </c>
      <c r="H60" s="72">
        <f t="shared" si="2"/>
        <v>0</v>
      </c>
    </row>
    <row r="61" spans="2:8" ht="21" customHeight="1">
      <c r="B61" s="119">
        <v>3</v>
      </c>
      <c r="C61" s="120"/>
      <c r="D61" s="121"/>
      <c r="E61" s="52" t="s">
        <v>4</v>
      </c>
      <c r="F61" s="73">
        <f t="shared" ref="F61:G61" si="28">SUM(F62)</f>
        <v>2000</v>
      </c>
      <c r="G61" s="73">
        <f t="shared" si="28"/>
        <v>0</v>
      </c>
      <c r="H61" s="72">
        <f t="shared" si="2"/>
        <v>0</v>
      </c>
    </row>
    <row r="62" spans="2:8" ht="25.5" customHeight="1">
      <c r="B62" s="126">
        <v>32</v>
      </c>
      <c r="C62" s="127"/>
      <c r="D62" s="128"/>
      <c r="E62" s="52" t="s">
        <v>13</v>
      </c>
      <c r="F62" s="73">
        <v>2000</v>
      </c>
      <c r="G62" s="73">
        <v>0</v>
      </c>
      <c r="H62" s="72">
        <f t="shared" si="2"/>
        <v>0</v>
      </c>
    </row>
    <row r="63" spans="2:8" ht="22.5" customHeight="1">
      <c r="B63" s="123" t="s">
        <v>179</v>
      </c>
      <c r="C63" s="124"/>
      <c r="D63" s="125"/>
      <c r="E63" s="66" t="s">
        <v>195</v>
      </c>
      <c r="F63" s="73">
        <f t="shared" ref="F63:G63" si="29">F64+F66</f>
        <v>12000</v>
      </c>
      <c r="G63" s="73">
        <f t="shared" si="29"/>
        <v>10186.08</v>
      </c>
      <c r="H63" s="72">
        <f t="shared" si="2"/>
        <v>84.884</v>
      </c>
    </row>
    <row r="64" spans="2:8" ht="21" customHeight="1">
      <c r="B64" s="119">
        <v>3</v>
      </c>
      <c r="C64" s="120"/>
      <c r="D64" s="121"/>
      <c r="E64" s="52" t="s">
        <v>4</v>
      </c>
      <c r="F64" s="73">
        <f t="shared" ref="F64:G64" si="30">SUM(F65)</f>
        <v>12000</v>
      </c>
      <c r="G64" s="73">
        <f t="shared" si="30"/>
        <v>10186.08</v>
      </c>
      <c r="H64" s="72">
        <f t="shared" si="2"/>
        <v>84.884</v>
      </c>
    </row>
    <row r="65" spans="2:8" ht="21" customHeight="1">
      <c r="B65" s="126">
        <v>32</v>
      </c>
      <c r="C65" s="127"/>
      <c r="D65" s="128"/>
      <c r="E65" s="52" t="s">
        <v>13</v>
      </c>
      <c r="F65" s="73">
        <v>12000</v>
      </c>
      <c r="G65" s="73">
        <v>10186.08</v>
      </c>
      <c r="H65" s="72">
        <f t="shared" si="2"/>
        <v>84.884</v>
      </c>
    </row>
    <row r="66" spans="2:8" ht="21" customHeight="1">
      <c r="B66" s="51">
        <v>4</v>
      </c>
      <c r="C66" s="67"/>
      <c r="D66" s="68"/>
      <c r="E66" s="52" t="s">
        <v>6</v>
      </c>
      <c r="F66" s="73">
        <f t="shared" ref="F66:G66" si="31">SUM(F67)</f>
        <v>0</v>
      </c>
      <c r="G66" s="73">
        <f t="shared" si="31"/>
        <v>0</v>
      </c>
      <c r="H66" s="72" t="e">
        <f t="shared" si="2"/>
        <v>#DIV/0!</v>
      </c>
    </row>
    <row r="67" spans="2:8" ht="25.5" customHeight="1">
      <c r="B67" s="126">
        <v>42</v>
      </c>
      <c r="C67" s="127"/>
      <c r="D67" s="128"/>
      <c r="E67" s="52" t="s">
        <v>134</v>
      </c>
      <c r="F67" s="73">
        <v>0</v>
      </c>
      <c r="G67" s="73">
        <v>0</v>
      </c>
      <c r="H67" s="72" t="e">
        <f t="shared" si="2"/>
        <v>#DIV/0!</v>
      </c>
    </row>
    <row r="68" spans="2:8" ht="21.75" customHeight="1">
      <c r="B68" s="116" t="s">
        <v>209</v>
      </c>
      <c r="C68" s="117"/>
      <c r="D68" s="118"/>
      <c r="E68" s="69" t="s">
        <v>196</v>
      </c>
      <c r="F68" s="75">
        <f t="shared" ref="F68:G68" si="32">F69+F75</f>
        <v>200000</v>
      </c>
      <c r="G68" s="75">
        <f t="shared" si="32"/>
        <v>108493.4</v>
      </c>
      <c r="H68" s="72">
        <f t="shared" si="2"/>
        <v>54.24669999999999</v>
      </c>
    </row>
    <row r="69" spans="2:8" ht="21.75" customHeight="1">
      <c r="B69" s="123" t="s">
        <v>177</v>
      </c>
      <c r="C69" s="124"/>
      <c r="D69" s="125"/>
      <c r="E69" s="66" t="s">
        <v>193</v>
      </c>
      <c r="F69" s="73">
        <f t="shared" ref="F69:G69" si="33">F70+F73</f>
        <v>120000</v>
      </c>
      <c r="G69" s="73">
        <f t="shared" si="33"/>
        <v>62252.13</v>
      </c>
      <c r="H69" s="72">
        <f t="shared" si="2"/>
        <v>51.876774999999995</v>
      </c>
    </row>
    <row r="70" spans="2:8" ht="22.5" customHeight="1">
      <c r="B70" s="119">
        <v>3</v>
      </c>
      <c r="C70" s="120"/>
      <c r="D70" s="121"/>
      <c r="E70" s="52" t="s">
        <v>4</v>
      </c>
      <c r="F70" s="73">
        <f t="shared" ref="F70:G70" si="34">SUM(F71,F72)</f>
        <v>108989</v>
      </c>
      <c r="G70" s="73">
        <f t="shared" si="34"/>
        <v>51241.13</v>
      </c>
      <c r="H70" s="72">
        <f t="shared" si="2"/>
        <v>47.014955637724903</v>
      </c>
    </row>
    <row r="71" spans="2:8" ht="21" customHeight="1">
      <c r="B71" s="126">
        <v>31</v>
      </c>
      <c r="C71" s="127"/>
      <c r="D71" s="128"/>
      <c r="E71" s="52" t="s">
        <v>5</v>
      </c>
      <c r="F71" s="73">
        <v>94189</v>
      </c>
      <c r="G71" s="73">
        <v>44701.13</v>
      </c>
      <c r="H71" s="72">
        <f t="shared" ref="H71:H92" si="35">G71/F71*100</f>
        <v>47.45897079276773</v>
      </c>
    </row>
    <row r="72" spans="2:8" ht="20.25" customHeight="1">
      <c r="B72" s="126">
        <v>32</v>
      </c>
      <c r="C72" s="127"/>
      <c r="D72" s="128"/>
      <c r="E72" s="52" t="s">
        <v>13</v>
      </c>
      <c r="F72" s="73">
        <v>14800</v>
      </c>
      <c r="G72" s="73">
        <v>6540</v>
      </c>
      <c r="H72" s="72">
        <f t="shared" si="35"/>
        <v>44.189189189189186</v>
      </c>
    </row>
    <row r="73" spans="2:8" ht="21" customHeight="1">
      <c r="B73" s="51">
        <v>4</v>
      </c>
      <c r="C73" s="67"/>
      <c r="D73" s="68"/>
      <c r="E73" s="52" t="s">
        <v>6</v>
      </c>
      <c r="F73" s="73">
        <f t="shared" ref="F73:G73" si="36">SUM(F74)</f>
        <v>11011</v>
      </c>
      <c r="G73" s="73">
        <f t="shared" si="36"/>
        <v>11011</v>
      </c>
      <c r="H73" s="72">
        <f t="shared" si="35"/>
        <v>100</v>
      </c>
    </row>
    <row r="74" spans="2:8" ht="21" customHeight="1">
      <c r="B74" s="126">
        <v>42</v>
      </c>
      <c r="C74" s="127"/>
      <c r="D74" s="128"/>
      <c r="E74" s="52" t="s">
        <v>134</v>
      </c>
      <c r="F74" s="73">
        <v>11011</v>
      </c>
      <c r="G74" s="73">
        <v>11011</v>
      </c>
      <c r="H74" s="72">
        <f t="shared" si="35"/>
        <v>100</v>
      </c>
    </row>
    <row r="75" spans="2:8" ht="21" customHeight="1">
      <c r="B75" s="123" t="s">
        <v>180</v>
      </c>
      <c r="C75" s="124"/>
      <c r="D75" s="125"/>
      <c r="E75" s="79" t="s">
        <v>197</v>
      </c>
      <c r="F75" s="73">
        <f t="shared" ref="F75:G75" si="37">F76+F79</f>
        <v>80000</v>
      </c>
      <c r="G75" s="73">
        <f t="shared" si="37"/>
        <v>46241.27</v>
      </c>
      <c r="H75" s="72">
        <f t="shared" si="35"/>
        <v>57.801587499999997</v>
      </c>
    </row>
    <row r="76" spans="2:8" ht="21" customHeight="1">
      <c r="B76" s="119">
        <v>3</v>
      </c>
      <c r="C76" s="120"/>
      <c r="D76" s="121"/>
      <c r="E76" s="52" t="s">
        <v>4</v>
      </c>
      <c r="F76" s="73">
        <f>SUM(F77,F78)</f>
        <v>70000</v>
      </c>
      <c r="G76" s="73">
        <f>SUM(G77,G78)</f>
        <v>46241.27</v>
      </c>
      <c r="H76" s="72">
        <f t="shared" si="35"/>
        <v>66.058957142857139</v>
      </c>
    </row>
    <row r="77" spans="2:8" ht="21" customHeight="1">
      <c r="B77" s="126">
        <v>31</v>
      </c>
      <c r="C77" s="127"/>
      <c r="D77" s="128"/>
      <c r="E77" s="52" t="s">
        <v>5</v>
      </c>
      <c r="F77" s="73">
        <v>68000</v>
      </c>
      <c r="G77" s="73">
        <v>46241.27</v>
      </c>
      <c r="H77" s="72">
        <f t="shared" si="35"/>
        <v>68.001867647058816</v>
      </c>
    </row>
    <row r="78" spans="2:8" ht="21" customHeight="1">
      <c r="B78" s="126">
        <v>32</v>
      </c>
      <c r="C78" s="127"/>
      <c r="D78" s="128"/>
      <c r="E78" s="52" t="s">
        <v>13</v>
      </c>
      <c r="F78" s="73">
        <v>2000</v>
      </c>
      <c r="G78" s="73">
        <v>0</v>
      </c>
      <c r="H78" s="72">
        <f t="shared" si="35"/>
        <v>0</v>
      </c>
    </row>
    <row r="79" spans="2:8" ht="21" customHeight="1">
      <c r="B79" s="80">
        <v>4</v>
      </c>
      <c r="C79" s="81"/>
      <c r="D79" s="82"/>
      <c r="E79" s="78" t="s">
        <v>6</v>
      </c>
      <c r="F79" s="73">
        <f t="shared" ref="F79:G79" si="38">SUM(F80)</f>
        <v>10000</v>
      </c>
      <c r="G79" s="73">
        <f t="shared" si="38"/>
        <v>0</v>
      </c>
      <c r="H79" s="72">
        <f t="shared" si="35"/>
        <v>0</v>
      </c>
    </row>
    <row r="80" spans="2:8" ht="21" customHeight="1">
      <c r="B80" s="70">
        <v>42</v>
      </c>
      <c r="C80" s="67"/>
      <c r="D80" s="68"/>
      <c r="E80" s="52" t="s">
        <v>137</v>
      </c>
      <c r="F80" s="73">
        <v>10000</v>
      </c>
      <c r="G80" s="73">
        <v>0</v>
      </c>
      <c r="H80" s="72">
        <f t="shared" si="35"/>
        <v>0</v>
      </c>
    </row>
    <row r="81" spans="2:8" ht="21.75" customHeight="1">
      <c r="B81" s="116" t="s">
        <v>213</v>
      </c>
      <c r="C81" s="117"/>
      <c r="D81" s="118"/>
      <c r="E81" s="69" t="s">
        <v>201</v>
      </c>
      <c r="F81" s="75">
        <f t="shared" ref="F81:G83" si="39">F82</f>
        <v>0</v>
      </c>
      <c r="G81" s="75">
        <f t="shared" si="39"/>
        <v>0</v>
      </c>
      <c r="H81" s="72" t="e">
        <f t="shared" si="35"/>
        <v>#DIV/0!</v>
      </c>
    </row>
    <row r="82" spans="2:8" ht="21" customHeight="1">
      <c r="B82" s="123" t="s">
        <v>177</v>
      </c>
      <c r="C82" s="124"/>
      <c r="D82" s="125"/>
      <c r="E82" s="66" t="s">
        <v>193</v>
      </c>
      <c r="F82" s="73">
        <f t="shared" si="39"/>
        <v>0</v>
      </c>
      <c r="G82" s="73">
        <f t="shared" si="39"/>
        <v>0</v>
      </c>
      <c r="H82" s="72" t="e">
        <f t="shared" si="35"/>
        <v>#DIV/0!</v>
      </c>
    </row>
    <row r="83" spans="2:8" ht="21" customHeight="1">
      <c r="B83" s="119">
        <v>3</v>
      </c>
      <c r="C83" s="120"/>
      <c r="D83" s="121"/>
      <c r="E83" s="52" t="s">
        <v>4</v>
      </c>
      <c r="F83" s="73">
        <f t="shared" si="39"/>
        <v>0</v>
      </c>
      <c r="G83" s="73">
        <f t="shared" si="39"/>
        <v>0</v>
      </c>
      <c r="H83" s="72" t="e">
        <f t="shared" si="35"/>
        <v>#DIV/0!</v>
      </c>
    </row>
    <row r="84" spans="2:8" ht="21" customHeight="1">
      <c r="B84" s="126">
        <v>32</v>
      </c>
      <c r="C84" s="127"/>
      <c r="D84" s="128"/>
      <c r="E84" s="52" t="s">
        <v>13</v>
      </c>
      <c r="F84" s="73">
        <v>0</v>
      </c>
      <c r="G84" s="73">
        <v>0</v>
      </c>
      <c r="H84" s="72" t="e">
        <f t="shared" si="35"/>
        <v>#DIV/0!</v>
      </c>
    </row>
    <row r="85" spans="2:8" ht="21" customHeight="1">
      <c r="B85" s="116" t="s">
        <v>214</v>
      </c>
      <c r="C85" s="117"/>
      <c r="D85" s="118"/>
      <c r="E85" s="69" t="s">
        <v>198</v>
      </c>
      <c r="F85" s="75">
        <f t="shared" ref="F85:G86" si="40">F86</f>
        <v>38000</v>
      </c>
      <c r="G85" s="75">
        <f t="shared" si="40"/>
        <v>0</v>
      </c>
      <c r="H85" s="72">
        <f t="shared" si="35"/>
        <v>0</v>
      </c>
    </row>
    <row r="86" spans="2:8" ht="21" customHeight="1">
      <c r="B86" s="123" t="s">
        <v>174</v>
      </c>
      <c r="C86" s="124"/>
      <c r="D86" s="125"/>
      <c r="E86" s="66" t="s">
        <v>188</v>
      </c>
      <c r="F86" s="73">
        <f t="shared" si="40"/>
        <v>38000</v>
      </c>
      <c r="G86" s="73">
        <f t="shared" si="40"/>
        <v>0</v>
      </c>
      <c r="H86" s="72">
        <f t="shared" si="35"/>
        <v>0</v>
      </c>
    </row>
    <row r="87" spans="2:8" ht="21" customHeight="1">
      <c r="B87" s="119">
        <v>3</v>
      </c>
      <c r="C87" s="120"/>
      <c r="D87" s="121"/>
      <c r="E87" s="52" t="s">
        <v>4</v>
      </c>
      <c r="F87" s="73">
        <f t="shared" ref="F87:G87" si="41">SUM(F88)</f>
        <v>38000</v>
      </c>
      <c r="G87" s="73">
        <f t="shared" si="41"/>
        <v>0</v>
      </c>
      <c r="H87" s="72">
        <f t="shared" si="35"/>
        <v>0</v>
      </c>
    </row>
    <row r="88" spans="2:8" ht="21" customHeight="1">
      <c r="B88" s="126">
        <v>31</v>
      </c>
      <c r="C88" s="127"/>
      <c r="D88" s="128"/>
      <c r="E88" s="52" t="s">
        <v>5</v>
      </c>
      <c r="F88" s="73">
        <v>38000</v>
      </c>
      <c r="G88" s="73">
        <v>0</v>
      </c>
      <c r="H88" s="72">
        <f t="shared" si="35"/>
        <v>0</v>
      </c>
    </row>
    <row r="89" spans="2:8" ht="21.75" customHeight="1">
      <c r="B89" s="116" t="s">
        <v>215</v>
      </c>
      <c r="C89" s="117"/>
      <c r="D89" s="118"/>
      <c r="E89" s="69" t="s">
        <v>199</v>
      </c>
      <c r="F89" s="75">
        <f t="shared" ref="F89:G90" si="42">F90</f>
        <v>6636</v>
      </c>
      <c r="G89" s="75">
        <f t="shared" si="42"/>
        <v>0</v>
      </c>
      <c r="H89" s="72">
        <f t="shared" si="35"/>
        <v>0</v>
      </c>
    </row>
    <row r="90" spans="2:8" ht="21.75" customHeight="1">
      <c r="B90" s="123" t="s">
        <v>174</v>
      </c>
      <c r="C90" s="124"/>
      <c r="D90" s="125"/>
      <c r="E90" s="66" t="s">
        <v>188</v>
      </c>
      <c r="F90" s="73">
        <f t="shared" si="42"/>
        <v>6636</v>
      </c>
      <c r="G90" s="73">
        <f t="shared" si="42"/>
        <v>0</v>
      </c>
      <c r="H90" s="72">
        <f t="shared" si="35"/>
        <v>0</v>
      </c>
    </row>
    <row r="91" spans="2:8" ht="21" customHeight="1">
      <c r="B91" s="119">
        <v>3</v>
      </c>
      <c r="C91" s="120"/>
      <c r="D91" s="121"/>
      <c r="E91" s="52" t="s">
        <v>4</v>
      </c>
      <c r="F91" s="73">
        <f t="shared" ref="F91:G91" si="43">SUM(F92)</f>
        <v>6636</v>
      </c>
      <c r="G91" s="73">
        <f t="shared" si="43"/>
        <v>0</v>
      </c>
      <c r="H91" s="72">
        <f t="shared" si="35"/>
        <v>0</v>
      </c>
    </row>
    <row r="92" spans="2:8" ht="20.25" customHeight="1">
      <c r="B92" s="126">
        <v>31</v>
      </c>
      <c r="C92" s="127"/>
      <c r="D92" s="128"/>
      <c r="E92" s="52" t="s">
        <v>5</v>
      </c>
      <c r="F92" s="73">
        <v>6636</v>
      </c>
      <c r="G92" s="73">
        <v>0</v>
      </c>
      <c r="H92" s="72">
        <f t="shared" si="35"/>
        <v>0</v>
      </c>
    </row>
    <row r="95" spans="2:8">
      <c r="F95" s="74">
        <f t="shared" ref="F95:G95" si="44">F9+F28</f>
        <v>6951492.25</v>
      </c>
      <c r="G95" s="74">
        <f t="shared" si="44"/>
        <v>3457983.4899999998</v>
      </c>
      <c r="H95" s="74"/>
    </row>
  </sheetData>
  <mergeCells count="78">
    <mergeCell ref="B88:D88"/>
    <mergeCell ref="B89:D89"/>
    <mergeCell ref="B90:D90"/>
    <mergeCell ref="B91:D91"/>
    <mergeCell ref="B92:D92"/>
    <mergeCell ref="B77:D77"/>
    <mergeCell ref="B78:D78"/>
    <mergeCell ref="B85:D85"/>
    <mergeCell ref="B86:D86"/>
    <mergeCell ref="B87:D87"/>
    <mergeCell ref="B81:D81"/>
    <mergeCell ref="B82:D82"/>
    <mergeCell ref="B83:D83"/>
    <mergeCell ref="B84:D84"/>
    <mergeCell ref="B71:D71"/>
    <mergeCell ref="B72:D72"/>
    <mergeCell ref="B74:D74"/>
    <mergeCell ref="B75:D75"/>
    <mergeCell ref="B76:D76"/>
    <mergeCell ref="B65:D65"/>
    <mergeCell ref="B67:D67"/>
    <mergeCell ref="B68:D68"/>
    <mergeCell ref="B69:D69"/>
    <mergeCell ref="B70:D70"/>
    <mergeCell ref="B60:D60"/>
    <mergeCell ref="B61:D61"/>
    <mergeCell ref="B62:D62"/>
    <mergeCell ref="B63:D63"/>
    <mergeCell ref="B64:D64"/>
    <mergeCell ref="B54:D54"/>
    <mergeCell ref="B55:D55"/>
    <mergeCell ref="B56:D56"/>
    <mergeCell ref="B57:D57"/>
    <mergeCell ref="B59:D59"/>
    <mergeCell ref="B48:D48"/>
    <mergeCell ref="B49:D49"/>
    <mergeCell ref="B50:D50"/>
    <mergeCell ref="B52:D52"/>
    <mergeCell ref="B53:D53"/>
    <mergeCell ref="B43:D43"/>
    <mergeCell ref="B44:D44"/>
    <mergeCell ref="B45:D45"/>
    <mergeCell ref="B46:D46"/>
    <mergeCell ref="B47:D47"/>
    <mergeCell ref="B40:D40"/>
    <mergeCell ref="B41:D41"/>
    <mergeCell ref="B42:D42"/>
    <mergeCell ref="B34:D34"/>
    <mergeCell ref="B35:D35"/>
    <mergeCell ref="B36:D36"/>
    <mergeCell ref="B37:D37"/>
    <mergeCell ref="B39:D39"/>
    <mergeCell ref="B29:D29"/>
    <mergeCell ref="B30:D30"/>
    <mergeCell ref="B31:D31"/>
    <mergeCell ref="B32:D32"/>
    <mergeCell ref="B33:D33"/>
    <mergeCell ref="B22:D22"/>
    <mergeCell ref="B23:D23"/>
    <mergeCell ref="B25:D25"/>
    <mergeCell ref="B27:D27"/>
    <mergeCell ref="B28:D28"/>
    <mergeCell ref="B17:D17"/>
    <mergeCell ref="B18:D18"/>
    <mergeCell ref="B19:D19"/>
    <mergeCell ref="B21:D21"/>
    <mergeCell ref="B15:D15"/>
    <mergeCell ref="B9:D9"/>
    <mergeCell ref="B10:D10"/>
    <mergeCell ref="B12:D12"/>
    <mergeCell ref="B14:D14"/>
    <mergeCell ref="B2:H2"/>
    <mergeCell ref="B11:D11"/>
    <mergeCell ref="B13:D13"/>
    <mergeCell ref="B4:H4"/>
    <mergeCell ref="B6:E6"/>
    <mergeCell ref="B7:E7"/>
    <mergeCell ref="B8:D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2024-02-13T13:30:06Z</cp:lastPrinted>
  <dcterms:created xsi:type="dcterms:W3CDTF">2022-08-12T12:51:27Z</dcterms:created>
  <dcterms:modified xsi:type="dcterms:W3CDTF">2024-07-23T12:50:54Z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